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Крепкий сон директора" sheetId="1" r:id="rId1"/>
    <sheet name="Формула Молодости Экспресс" sheetId="2" r:id="rId2"/>
    <sheet name="Формула Молодости_Лайт" sheetId="3" state="hidden" r:id="rId3"/>
    <sheet name="Усталый менеджер" sheetId="4" r:id="rId4"/>
    <sheet name="Здоровые СУСТАВЫ NEW" sheetId="5" r:id="rId5"/>
    <sheet name="Доктора тоже болеют" sheetId="6" r:id="rId6"/>
    <sheet name="Движение без границ" sheetId="7" r:id="rId7"/>
    <sheet name="Общеукрепляющая" sheetId="8" r:id="rId8"/>
    <sheet name="Здоровые сосуды ВСД" sheetId="9" r:id="rId9"/>
    <sheet name="Дебет кредит" sheetId="10" r:id="rId10"/>
    <sheet name="Легкая походка" sheetId="11" state="hidden" r:id="rId11"/>
    <sheet name="Фундамент здоровья" sheetId="12" state="hidden" r:id="rId12"/>
    <sheet name="Шпаргалка здоровья" sheetId="13" r:id="rId13"/>
    <sheet name="Жизнь без аллергии" sheetId="14" state="hidden" r:id="rId14"/>
    <sheet name="7 дней без авто" sheetId="15" state="hidden" r:id="rId15"/>
    <sheet name="Властелин глобальной сети" sheetId="16" state="hidden" r:id="rId16"/>
    <sheet name="Мастер красивых витрин" sheetId="17" state="hidden" r:id="rId17"/>
    <sheet name="Свобода от каблуков" sheetId="18" state="hidden" r:id="rId18"/>
    <sheet name="Дет. Мой иммунитет" sheetId="19" state="hidden" r:id="rId19"/>
    <sheet name="Дет. Здоровые спинки" sheetId="20" state="hidden" r:id="rId20"/>
    <sheet name="ПС,В здоровом теле!" sheetId="21" state="hidden" r:id="rId21"/>
    <sheet name="ПС. Стальной корсет" sheetId="22" state="hidden" r:id="rId22"/>
    <sheet name="Имунномодулирующая" sheetId="23" r:id="rId23"/>
    <sheet name="Мой иммун Детская" sheetId="24" r:id="rId24"/>
    <sheet name="Здоровые спинки Дет" sheetId="25" r:id="rId25"/>
    <sheet name="СВОД" sheetId="26" r:id="rId26"/>
  </sheets>
  <externalReferences>
    <externalReference r:id="rId29"/>
    <externalReference r:id="rId30"/>
  </externalReferences>
  <definedNames>
    <definedName name="_xlnm.Print_Area" localSheetId="9">'Дебет кредит'!$B$1:$G$33</definedName>
    <definedName name="_xlnm.Print_Area" localSheetId="8">'Здоровые сосуды ВСД'!$B$1:$G$35</definedName>
    <definedName name="_xlnm.Print_Area" localSheetId="22">'Имунномодулирующая'!$B$1:$K$41</definedName>
    <definedName name="_xlnm.Print_Area" localSheetId="0">'Крепкий сон директора'!$B$1:$G$27</definedName>
    <definedName name="_xlnm.Print_Area" localSheetId="7">'Общеукрепляющая'!$B$1:$K$35</definedName>
    <definedName name="_xlnm.Print_Area" localSheetId="25">'СВОД'!$C$4:$H$15</definedName>
    <definedName name="_xlnm.Print_Area" localSheetId="1">'Формула Молодости Экспресс'!$B$1:$K$31</definedName>
  </definedNames>
  <calcPr fullCalcOnLoad="1"/>
</workbook>
</file>

<file path=xl/sharedStrings.xml><?xml version="1.0" encoding="utf-8"?>
<sst xmlns="http://schemas.openxmlformats.org/spreadsheetml/2006/main" count="1324" uniqueCount="353">
  <si>
    <t>Срок действия: 2017г</t>
  </si>
  <si>
    <t>Программа «Крепкий сон директора»</t>
  </si>
  <si>
    <t>Курс рассчитан на 7 дней</t>
  </si>
  <si>
    <t>Управление коллективом - призвание лидера! Но сколько требуется сил и энергии, умственного напряжения и постоянный стресс из-за высокой ответственности. В итоге - бессонные ночи, переутомляемость, срывы. Руководителям тоже нужно отдыхать и умственно, и физически. Забыть о всех заботах, делах, просто отключится. 7ми дневный курс оздоровительной программы поможет восстановить силы, вернет энергию и жизненный тонус! Примите управленческое решение и закажите себе тур здоровья!</t>
  </si>
  <si>
    <t>п\п</t>
  </si>
  <si>
    <t>Наименование услуги*</t>
  </si>
  <si>
    <t>Краткое описание</t>
  </si>
  <si>
    <t>Кол-во, шт</t>
  </si>
  <si>
    <t>Стоимость**, руб.</t>
  </si>
  <si>
    <t>Курсовка (без проживания и питания), руб.</t>
  </si>
  <si>
    <t>Категория Стандарт (проживание, питание полный пансион)</t>
  </si>
  <si>
    <t>Категория Стандарт Плюс (проживание, питание полный пансион)</t>
  </si>
  <si>
    <t>Категория Комфорт (проживание, питание полный пансион)</t>
  </si>
  <si>
    <t>Дневной стационар (койкоместо и обед)</t>
  </si>
  <si>
    <t>Курсовка (без проживания и питания)</t>
  </si>
  <si>
    <t>Консультация врача физиотерапевта</t>
  </si>
  <si>
    <t>Индивидуальная коррекция назначения процедур с учётом показаний и противопоказаний</t>
  </si>
  <si>
    <t>Фиточай</t>
  </si>
  <si>
    <t>Назначается индивидуально, в зависимости от показаний</t>
  </si>
  <si>
    <t>Кислородный коктейль</t>
  </si>
  <si>
    <t>Повышает насыщение тканей кислородом, обладает общеукрепляющим и тонизирующим действием</t>
  </si>
  <si>
    <t>Подводный душ массаж</t>
  </si>
  <si>
    <t>Антистрессовое воздействие, снятие мышечного напряжения, повышение сопротивляемости организма инфекциям</t>
  </si>
  <si>
    <t>Кедровая бочка</t>
  </si>
  <si>
    <t>Выведение из организма шлаков и токсинов, улучшение микроциркуляции в мягких тканях, повышение эластичности и упругости кожи</t>
  </si>
  <si>
    <t>Спелеотерапия</t>
  </si>
  <si>
    <t>Обладает успокаивающим действием, выводит свободные радикалы, повышает иммунитет, нормализует функцию внешнего дыхания путём  улучшения газообмена в лёгких</t>
  </si>
  <si>
    <t>Общий массаж (45-60 мин)</t>
  </si>
  <si>
    <t>Снимает мышечное напряжение, улучшает микроциркуляцию в мягких тканях</t>
  </si>
  <si>
    <t>Акупунктурный массаж стоп на аппарате "Марутака"</t>
  </si>
  <si>
    <t>Активируются целебные свойства организма, восстанавливается нервная, эндокринная и такая уязвимая сердечнососудистая системы. Сон становится здоровым и крепким. Пропадают отечность и усталость в ногах, остаются только приятные ощущения, позитивный настрой и крепкое здоровье.</t>
  </si>
  <si>
    <t>Цветоритмотерапия</t>
  </si>
  <si>
    <t>Релаксирующий и успокаивающий эффект посредством воздействия на зрительный анализатор определённых цветов светового спектра</t>
  </si>
  <si>
    <t>Электросон</t>
  </si>
  <si>
    <t>Расслабляющее и успокаивающее действие преимущественно на центральную нервную систему</t>
  </si>
  <si>
    <t>Итого стоимость мед услуг</t>
  </si>
  <si>
    <t>Скидка за комплексность за мед услуги</t>
  </si>
  <si>
    <t xml:space="preserve">Итого стоимость мед услуг со скидкой </t>
  </si>
  <si>
    <t xml:space="preserve">Итого </t>
  </si>
  <si>
    <t>*</t>
  </si>
  <si>
    <t>Лечащий врач имеет право вносить изменения в программу лечения, при необходимости заменяя процедуры на равнозначные, сохраняя план лечения. Компенсации в таких случаях не предусмотрены.</t>
  </si>
  <si>
    <t>**</t>
  </si>
  <si>
    <t>Администрация НАО «Санаторий Циолковский» оставляет за собой право вносить изменения в действующий прайс, в связи с наступлением обстоятельств, влияющих на себестоимость оказываемых услуг (инфляция, индексация, изменение соответствующих законодательных и нормативных и правовых актов и т.д.)</t>
  </si>
  <si>
    <t>сутки</t>
  </si>
  <si>
    <t>в прайс</t>
  </si>
  <si>
    <t>Программа  "Формула Молодости и стройности" Экспресс</t>
  </si>
  <si>
    <t>Быть самой-самой - мечта каждой женщины! Частая проблема - недостаток времени. Курсовая программа гармонично сочетается с отдыхом на природе, поэтому Вам удастся и отдых, и уход за собой. Условия живописного леса усиливают эффект от процедур. Вы вернетесь домой отдохнувшей, красивой и стройной! Хорошее настроение - в подарок!</t>
  </si>
  <si>
    <t xml:space="preserve">Консультация и курация физиотерапевта (при необходимости консультация терапевта) </t>
  </si>
  <si>
    <t>RF-лифтинг лица и шеи</t>
  </si>
  <si>
    <t>Видимый эффект. Подтянутая кожа лица и тела начиная с первых сеансов. Эффективность. Запускается производство коллагена на глубинном уровне. Отсутствие реабилитации. Сразу после процедуры можно возвращаться к привычной жизни</t>
  </si>
  <si>
    <t>Антицеллюлитный массаж (40 мин)</t>
  </si>
  <si>
    <t xml:space="preserve">Прощай апельсиновая корочка! Самый надежный способ борьбы с целлюлитом - массаж! </t>
  </si>
  <si>
    <t>Прессотерапия</t>
  </si>
  <si>
    <t>Улучшает кровоснабжение, тонизирует мышцы, Увеличивает лимфоотток, уменьшает отёчность тканей</t>
  </si>
  <si>
    <t>Релаксирующее,  тонизируещее, седативное  действие, улучшает тонус кожи,  сжигает лишние подкожные отложения</t>
  </si>
  <si>
    <t>Сухие углекислые ванны</t>
  </si>
  <si>
    <t>Улучшение микроциркуляции тканей, повышение сопротивляемости организма инфекциям, противовоспалительный и обезболивающий эффект</t>
  </si>
  <si>
    <t>Постановка микроиглы для коррекции аппетита (кнопка)</t>
  </si>
  <si>
    <t>Маленький секрет стройности откроет профессиональный рефлексотерапевт с огромным опытом. Надежный способ борьбы с аппетитом - акупунктурнаые точки на мочке уха.</t>
  </si>
  <si>
    <t>Сеанс индивидуальной психокоррекции (занятие с медицинским психологом)</t>
  </si>
  <si>
    <t>Релаксация и психокоррекция</t>
  </si>
  <si>
    <t>Диетическое питание (стол №8)</t>
  </si>
  <si>
    <t>Мы есть то- что мы едим. Правильное питание - залог здоровья и красоты каждой женщины. Полезное питание, минимум калорий, максимум сытости. Вам будет комфортно, без чувства голода.</t>
  </si>
  <si>
    <t>Фиточай благотворно влияет на наше самочувствие. Назначается индивидуально, в зависимости от показаний. При регулярном употреблении происходит нормализация обмена веществ, повышение иммунитета, укрепление кровеносных сосудов.</t>
  </si>
  <si>
    <t>Климатотерапия</t>
  </si>
  <si>
    <t>Польза соснового леса, воздух, пропитанный эфирными маслами, чистейший и приятный. Он повышает не только жизненные силы организма, но и настроение.</t>
  </si>
  <si>
    <t>Приложение № 6/1 к приказу №__от 29.09.2016</t>
  </si>
  <si>
    <t>Утверждаю</t>
  </si>
  <si>
    <t>Директор НАО "Санаторий Циолковский"</t>
  </si>
  <si>
    <t>Г.Г. Буракшаева</t>
  </si>
  <si>
    <t>Консультация диетолога</t>
  </si>
  <si>
    <t>Индивидуальная коррекция питания, рекомендация по подбору продуктов и их сочетание, кратность питания, объёмы блюд</t>
  </si>
  <si>
    <t>рекомендуем</t>
  </si>
  <si>
    <t>Терренкур</t>
  </si>
  <si>
    <t>Улучшение общего обмена , тренировка сердечнососудистой системы. Повышается выносливость, укрепляется мышечный корсет, активно снижается вес.</t>
  </si>
  <si>
    <t>Программа «Усталый менеджер»</t>
  </si>
  <si>
    <t>"Сидячая" работа, постоянные стрессы, большое количество задач от руководства - когда-то наступает такой момент, что организм всеми силами сопротивляется работе. Вам нужен отдых - настоящий и полноценный. Эта программа разработана специально для Вас!</t>
  </si>
  <si>
    <t>Аромаобертывание + кедровая бочка</t>
  </si>
  <si>
    <t>Улучшение микроциркуляции, выведение шлаков и токсинов, повышение эластичности и упругости кожи</t>
  </si>
  <si>
    <t>Одновременно и снимает мышечное напряжение, и тонизирует</t>
  </si>
  <si>
    <t>Хвойно-жемчужные ванны</t>
  </si>
  <si>
    <t>Массаж ручной спины</t>
  </si>
  <si>
    <t>Ароматерапия</t>
  </si>
  <si>
    <t>Снижение активности симпатической нервной системы – основного двигателя стресса</t>
  </si>
  <si>
    <t xml:space="preserve">Приём психолога </t>
  </si>
  <si>
    <t>Акупунктурный массаж стоп на аппарате «Марутака»</t>
  </si>
  <si>
    <t>Этот массаж с легкостью избавит вас от отёчности и усталости в ногах, принося только приятные ощущения, позитивный настрой и крепкое здоровье.</t>
  </si>
  <si>
    <t xml:space="preserve">Проживание в номерах </t>
  </si>
  <si>
    <t>Скидка за комплексность за проживание</t>
  </si>
  <si>
    <t>Итого стоимость за проживание со скидкой</t>
  </si>
  <si>
    <t>Итого за комплекс со скидкой</t>
  </si>
  <si>
    <t>Цена к продаже</t>
  </si>
  <si>
    <t>Цена за койко день</t>
  </si>
  <si>
    <t>Программа «Здоровые суставы»</t>
  </si>
  <si>
    <t>Наше передвижение  - это от дома до работы и обратно. Поэтому широкое распространение получили заболевания опорно-двигательной системы. Эти заболевания в основном классифицируются на артрозы и артриты.
Если говорить просто и кратко, то артриты – воспалительные процессы в суставах, артрозы – дегенеративные нарушения в суставах.
Причинами этих заболеваний могут быть и наследственная предрасположенность, и переохлаждение, травмы, инфекции, нарушение обмена веществ. Санаторий Циолковский поможет вернуть человека к нормальному полноценному образу жизни. Сосновый курорт - незаменимый спутник хорошего отдыха, и, непосредственно, самого лечения суставов. Вы можете оставить малышей в детской комнате под присмотром няни.</t>
  </si>
  <si>
    <t>Оказывают общерегулирующее действие на организм, уменьшают боль, обладают антиспастическим действием, способствуют коррекции нарушений центральной и вегетативной нервной системы.</t>
  </si>
  <si>
    <t>Массаж ручной (2 ЕД) или подводный душ-массаж</t>
  </si>
  <si>
    <t>Улучшение крово-и лимфотока в мышцах и связках, расслабление мышц, улучшение тургора тканей, анальгезирующий эффект.</t>
  </si>
  <si>
    <t>Грязелечение</t>
  </si>
  <si>
    <t>Снимает мышечный спазм, увеличивает подвижность суставов. Оказывает противовоспалительное, десенсибилизирующее, иммунокоррегирующее действие. Улучшает состояние хрящевой ткани.</t>
  </si>
  <si>
    <t>Компрессы с бишофитом, димексидом на суставы</t>
  </si>
  <si>
    <t xml:space="preserve">Противовоспалительное, рассасывающее, антиспастическое и сосудорасширяющее действие. При наличии противопоказаний к теплолечению. </t>
  </si>
  <si>
    <t>Воздействие ультразвуком (фонофорез лекарственных  веществ) при заболеваниях суставов</t>
  </si>
  <si>
    <t>Улучшение крово- и лимфообращения, усиление регенерации костной и хрящевой ткани, противовоспалительный, обезболивающий, рассасывающий эффект. Способствует уменьшению контрактур суставов.</t>
  </si>
  <si>
    <t>***Воздействие синусоидальнымимодулированными токами (СМТ) при заболеваниях суставов</t>
  </si>
  <si>
    <t>Улучшение периферического кровообращения и трофики тканей. Обезболивающий и противоотёчный эффект.</t>
  </si>
  <si>
    <t>рекомендуемая</t>
  </si>
  <si>
    <t>Электрофорезы лекарственных веществ при заболеваниях суставов</t>
  </si>
  <si>
    <t>Обезболивающий, противовоспалительный, спазмолитический, трофический эффект. Усиление регенерации костной и хрящевой ткани.</t>
  </si>
  <si>
    <t>Воздействие магнитными полями при заболеваниях суставов</t>
  </si>
  <si>
    <t>Противовоспалительный, обезболивающий, трофический, нейромиостимулирующий, противоотечный эффект.</t>
  </si>
  <si>
    <t>Дарсонвализация</t>
  </si>
  <si>
    <t xml:space="preserve">Это лечение током, в ходе которого импульсивный ток высокой частоты, малой силы и высокого напряжения воздействует на артроз. </t>
  </si>
  <si>
    <t>Терренкур. Климатотерапия</t>
  </si>
  <si>
    <t>Тренировка всех групп мышц нижних конечностей</t>
  </si>
  <si>
    <t>***</t>
  </si>
  <si>
    <t>Оплачивается дополнительно согласно действующему прейскуранту.</t>
  </si>
  <si>
    <t>Программа «Доктора тоже болеют»</t>
  </si>
  <si>
    <t>Почетная профессия - лечить людей. Но у доктора такие же проблемы со здоровьем, и как говориться, для себя не хватает времени. И усталость накапливается, несмотря на то что доктор хорошо понимает последствия повышенных нагрузок на организм. Начните заботиться о себе, забудьте на время о делах, и посвятите себе недельку отдыха и релакса. Вы, как никто другой, понимаете важность отдыха и профилактических мероприятий для самого ценного в жизни - здоровья!</t>
  </si>
  <si>
    <t>Улучшает микроциркуляцию, обладает обезболивающим эффектом</t>
  </si>
  <si>
    <t>Жемчужные ванны</t>
  </si>
  <si>
    <t>Антистрессовое воздействие, снятие мышечного напряжения</t>
  </si>
  <si>
    <t>Ручной массаж спины (от 7 шейного до 1 поясничного позвонка)</t>
  </si>
  <si>
    <t>Программа  «Движение без границ»</t>
  </si>
  <si>
    <t>Возвращение свободы движений пациентам, нормализация циркуляции крови и обмена веществ.</t>
  </si>
  <si>
    <t>Цена, руб.</t>
  </si>
  <si>
    <t>Категория Эконом Плюс (проживание, питание полный пансион)</t>
  </si>
  <si>
    <t>Приём врача-терапевта</t>
  </si>
  <si>
    <t>Консультация врача-рефлексотерапевта</t>
  </si>
  <si>
    <t>Составление индивидуальной программы лечения</t>
  </si>
  <si>
    <t>Консультация врача мануальной терапии</t>
  </si>
  <si>
    <t xml:space="preserve">Осмотр, составление индивидуальной коррекционной программы </t>
  </si>
  <si>
    <t>Иглорефлексотерапия при заболеваниях позвоночника</t>
  </si>
  <si>
    <t>Восстановление здоровья с помощью воздействия тончайшими иглами на рефлексогенные точки на теле. При этом эффект достигается достаточно быстрый и высокий. Главное преимущество рефлексотерапии - безопасность. Анальгезирующий, противовоспалительный, антиспастический, улучшает кровоснабжение</t>
  </si>
  <si>
    <t>Сеанс мануальной терапии</t>
  </si>
  <si>
    <t>Ручная коррекция осанки, работа со связочно-суставным аппаратом позвоночника</t>
  </si>
  <si>
    <t>Грязевые аппликации</t>
  </si>
  <si>
    <t>Биологически активные вещества оказывают антибактериальный, противовоспалительный и рассасывающий эффекты, улучшают обмен веществ и трофику тканей, стимулируют выработку коллагена, запускают процесс регенерации. Находящиеся в грязи микроэлементы проникают глубоко в слои кожи, всасываются в кровь, оказывая влияние на весь организм.</t>
  </si>
  <si>
    <t>Воздействие магнитными полями при заболеваниях позвоночника ("Алмаг", Алимп -1, Амо - Атос)</t>
  </si>
  <si>
    <t>Прибор воздействует на поражённые органы бегущим импульсным магнитным полем и способствует снятию симптомов воспаления, исчезновению боли, возвращению работоспособности. Противовоспалительный, обезболивающий, трофический, нейромиостимулирующий, противоотечныйэффект</t>
  </si>
  <si>
    <t>***Жемчужные ванны, подводный душ массаж</t>
  </si>
  <si>
    <t>Снятие мышечного напряжения. Оказывают общерегулирующее действие на организм, уменьшают боль, обладают антиспастическим действием, способствуют коррекции нарушений центральной и вегетативной нервной системы.</t>
  </si>
  <si>
    <t>Терренкур, спортигры</t>
  </si>
  <si>
    <t>Повышение общей выносливости организма, расширение возможностей системы кислородообеспечения, оптимизация функции центральной нервной системы,  опорно-двигательного аппарата и других систем организма</t>
  </si>
  <si>
    <t>Итого</t>
  </si>
  <si>
    <t>Цена за 1 календарный день медицинская программа</t>
  </si>
  <si>
    <t>Цена за 1 календарный день всего путевка</t>
  </si>
  <si>
    <t>Программа "Общеукрепляющая" Экспресс</t>
  </si>
  <si>
    <t>Общеукрепляющая программа - любимая программа гостей санатория. Сочетание медицинских процедур с прогулками по сосновому лесу, творческие мастерские в компании таких же именитых гостей, комплексное питание с возможностью выбора подходящей диеты, консультации специалистов - все это поможет обрести хорошее самочувствие, отличное настроение и крепкое здоровье.</t>
  </si>
  <si>
    <t>Осмотр терапевта</t>
  </si>
  <si>
    <t>Консультация врача-специалиста на выбор: (по рекомендации терапевта, в зависимости от основного заболевания):  кардиолог, невролог, эндокринолог, гинеколог, пульмонолог</t>
  </si>
  <si>
    <t>Консультация рефлексотерапевта</t>
  </si>
  <si>
    <t>Консультация мануального терапевта</t>
  </si>
  <si>
    <t>Консультация гирудотерапевта</t>
  </si>
  <si>
    <t>Использовании медицинских пиявок в лечебных целях. Применение пиявок оказывает не только достаточно выраженное местное воздействие за счет введения комплекса биологически активных соединений секрета слюны пиявки, но и комплексно воздействует на весь организм. Опытный врач расскажет вам о пользе пиявок.</t>
  </si>
  <si>
    <t>Измерение АД (2 раза в день - утро, вечер)</t>
  </si>
  <si>
    <t>Регулярность контроля АД - это не только измерение АД, это и комплекс мер, направленных на снижение риска осложнений.</t>
  </si>
  <si>
    <t>Фитотерапия (фиточай)</t>
  </si>
  <si>
    <t>Гипокситерапия</t>
  </si>
  <si>
    <t>Укрепляет иммунитет, повышает сопротивляемость инфекциям, стимулирует выработку новых эритроцитов</t>
  </si>
  <si>
    <t>Галотерапия</t>
  </si>
  <si>
    <t>Цветоритмотерапия/Электросон</t>
  </si>
  <si>
    <t>Релаксирующий и успокаивающий эффект посредством воздействия на зрительный анализатор определённых цветов светового спектра / Расслабляющее и успокаивающее действие преимущественно на центральную нервную систему</t>
  </si>
  <si>
    <t>Цена за лечение в день</t>
  </si>
  <si>
    <t>в день</t>
  </si>
  <si>
    <t>Программа «Здоровые сосуды» (лечение ВСД)</t>
  </si>
  <si>
    <t>Вас мучают головные боли, сонливость? Вы испытываете шум в ушах, раздражительность, страх или тревогу, быстро перерастающую в панику, резкие эмоциональные перепады, панические атаки? Мы знаем как избавить Вас от этих неприятных симптомов! Вам нужен отдых - настоящий и полноценный. Эта программа разработана специально для Вас!</t>
  </si>
  <si>
    <t>Консультация врача-терапевта</t>
  </si>
  <si>
    <t>Хвойно - жемчужная ванна</t>
  </si>
  <si>
    <t>Магнитотерапия местная (милта,алмаг, алимп-1)</t>
  </si>
  <si>
    <t>Тонус сосудов приходит в норму, снимается спазм мышечных волокон, налаживается работа ЦНС, нормализируется сон, повышается работоспособность человека, улучшаются процессы кровообращения.</t>
  </si>
  <si>
    <t>Массаж воротниковой зоны</t>
  </si>
  <si>
    <t>Релаксирующий и антистрессовый эффект, улучшает микроциркуляцию крови в тканях организма</t>
  </si>
  <si>
    <t>Аппаратный массаж на механической кровати «Ормед- релакс»</t>
  </si>
  <si>
    <t>Улучшение кровоснабжения позвоночника и органов малого таза</t>
  </si>
  <si>
    <t xml:space="preserve">Иглорефлексотерапия </t>
  </si>
  <si>
    <t xml:space="preserve">Восстановление здоровья с помощью воздействия тончайшими иглами на рефлексогенные точки на теле. При этом эффект достигается достаточно быстрый и высокий. Главное преимущество рефлексотерапии - безопасность. </t>
  </si>
  <si>
    <r>
      <rPr>
        <b/>
        <sz val="18"/>
        <rFont val="Times New Roman"/>
        <family val="1"/>
      </rPr>
      <t xml:space="preserve">Программа  </t>
    </r>
    <r>
      <rPr>
        <b/>
        <sz val="16"/>
        <color indexed="63"/>
        <rFont val="Times New Roman"/>
        <family val="1"/>
      </rPr>
      <t>Дебет и кредит</t>
    </r>
  </si>
  <si>
    <t>Мир цифр, ежемесячные балансы - сильная нагрузка на нервную систему, те же проблемы - утомляемость, умственное напряжение, стрессы. Добро пожаловать на отдых за город, профилактические процедуры помогут восстановить жизненные силы организма, укрепят имунную систему, вернетесь Вы домой с отличным настроением полными сил. </t>
  </si>
  <si>
    <t>Аэроионотерапия</t>
  </si>
  <si>
    <t>Улучшает реологические свойства крови и выводит свободные радикалы</t>
  </si>
  <si>
    <t>Повышает концентрацию внимания, улучшает память</t>
  </si>
  <si>
    <t>Аппаратный массаж на механической кровати "Ормед-релакс"</t>
  </si>
  <si>
    <t>Приложение № 6 к приказу №__от 29.09.2016</t>
  </si>
  <si>
    <t>Программа «Легкая походка»</t>
  </si>
  <si>
    <t>Есть такие профессии, в которых целый день нужно стоять на ногах, таких очень много. Работают в таком режиме и женщины и мужчины. К концу дня ноги просто не двигаются, ощущение тяжести присутствует постоянно. И уже не помогают бабушкины рецепты обливания прохладной водой. Как же избавиться от хронической усталости?</t>
  </si>
  <si>
    <t>Лимфодренаж нижних конечностей на аппарате для прессотерапии</t>
  </si>
  <si>
    <t>Снимает усталость с ног, убирает отёки</t>
  </si>
  <si>
    <t>Жемчужная ванна</t>
  </si>
  <si>
    <t>Дарсонвализация нижних конечностей</t>
  </si>
  <si>
    <t>Улучшает микроциркуляцию в нижних конечностях</t>
  </si>
  <si>
    <t>Программа  «Фундамент здоровья»</t>
  </si>
  <si>
    <t>Программа здоровья для строителей. Ключевое слово - фундамент, как в строительстве чем крепче - тем надежнее. Вы строите дома, просчитываете все уровни надежности до постройки дома. А как же здоровье? Вам знакомы боли в спине и в ногах, переутомление, хроническая усталость, частые простуды из-за работы на открытых площадках? Зима - самое время позаботиться о своем здоровье. Пока не сезон, обеспечьте надежный фундамент вашему самочувствию и благополучию.</t>
  </si>
  <si>
    <t>Одновременно и снимает мышечное напряжение, и тонизирует, улучшает кровоснабжение мышц и внутренних органов</t>
  </si>
  <si>
    <t>Программа «Шпаргалка здоровья»</t>
  </si>
  <si>
    <t xml:space="preserve">Вы постоянно работаете, забыли – когда отдыхали последний раз? Недосыпание, хроническая усталость, повышенные умственные и физические нагрузки, постоянное переутомление – как следствие, наступление затяжной депрессии. Это может привести к необратимым последствиям! Не унывайте! Выход есть! Программа «Шпаргалка здоровья» - отличное решение всех вышеперечисленных проблем. Оздоровительные процедуры, волшебный сосновый воздух, уникальные красоты природы – на 7 дней Вы сможете забыть о городской суете, окунетесь в море удовольствия и блаженства! Так Вы никогда не отдыхали! </t>
  </si>
  <si>
    <t>Программа «Жизнь без аллергии»</t>
  </si>
  <si>
    <t>Задача программы: приблизить человека к естественной природе - резерву лечебных средств. Для достижения максимального эффекта проводится индивидуальный подбор комплекса мероприятий, направленных на укрепление иммунитета, повышение сопротивляемости организма к внешним и внутренним аллергическим факторам, усилению защитно-приспособительных механизмов.</t>
  </si>
  <si>
    <t>Стоимость***, руб.</t>
  </si>
  <si>
    <t>Индивидуальное назначение процедур с учётом показаний и противопоказаний</t>
  </si>
  <si>
    <t>Консультация пульмонолога (по показаниям)</t>
  </si>
  <si>
    <t>При респираторной аллергии</t>
  </si>
  <si>
    <t>Приём минеральной воды (1,5 л)</t>
  </si>
  <si>
    <t>Нормализация солевого обмена и водно-электролитного балланса в организме</t>
  </si>
  <si>
    <t>Небулайзерная терапия (фитоингаляции, ингаляции с минеральными водами)</t>
  </si>
  <si>
    <t>Слизистая оболочка дыхательных путей очищается от аллергенов</t>
  </si>
  <si>
    <t>Укрепление имунной системы за счёт активизации обменных процессов</t>
  </si>
  <si>
    <t>Рефлексотерапия**</t>
  </si>
  <si>
    <t>Активация защитных резервов организма</t>
  </si>
  <si>
    <t>Магнитолазеротерапия (аппарат "Милта")</t>
  </si>
  <si>
    <t>Противовоспалительное, антиспастическое, обезболивающее и иммуномодулирующее действие.</t>
  </si>
  <si>
    <t>Антистрессовое воздействие, повышение сопротивляемости организма инфекциям</t>
  </si>
  <si>
    <t>оплачивается дополнительно согласно действующему прейскуранту.</t>
  </si>
  <si>
    <t>Программа  «7 дней без авто»</t>
  </si>
  <si>
    <t>Вы Водитель по призванию и по профессии, возите людей в маршрутном такси или доставляете грузы на большие расстояния, а может вы автолюбитель и часто ездите за рулем? Всем знакомы последствия: боли в спине, проблемы с желудком, напряжение и усталость глаз, переутомляемость от повышенной концентрации внимания, стрессовые ситуации на дорогах. Что же делать? Как реабилитировать организм? У нас есть решение! Супер-программа, которая сотрет все вышеперечисленные проблемы из памяти организма, наполнит новыми силами и вдохновением!</t>
  </si>
  <si>
    <t>Наименование услуги</t>
  </si>
  <si>
    <t>Лимфодренаж нижних конечностей (аппаратный)</t>
  </si>
  <si>
    <t>Снимает напряжение, мышечный спазм</t>
  </si>
  <si>
    <t>Массаж (ручной) пояснично-крестцового отдела позвоночника</t>
  </si>
  <si>
    <t>Снимает мышечное напряжение, улучшает микроциркуляцию в мягких тканях пояснично-крестцовой области</t>
  </si>
  <si>
    <t>Магнитотерапия (милта,алмаг)</t>
  </si>
  <si>
    <t>Программа «Властелин глобальной сети»</t>
  </si>
  <si>
    <t>Системные администраторы - постоянно прикованы к монитору, работа повышенного умственного напряжения: усталость глаз, боли в спине, переутомляемость - Вам тоже нужен отдых, причем срочно! Расстаньтесь с любимым монитором на 7 дней, проведите время на природе с приятными процедурами на свежем сосновом воздухе. Эта программа только для Вас!</t>
  </si>
  <si>
    <t>Аппаратный массаж на на механической кровати «Ормед-релакс»</t>
  </si>
  <si>
    <t>Программа  «Мастер красивых витрин»</t>
  </si>
  <si>
    <t>Красиво разложенные товары супермаркета - это ежеминутная работа специалистов по мерчендайзингу, целая наука. Но сколько требует сил! Энергии! Постоянно на ногах, высокая утомляемость, стрессы. Приезжайте на 7 дней здоровья! Вы достойны быть красивыми и здоровыми!</t>
  </si>
  <si>
    <t>Лимфодренаж нижних конечностей</t>
  </si>
  <si>
    <t>Массаж ручной пояснично — крестцового отдела позвоночника</t>
  </si>
  <si>
    <t>Местная магнитотерапия (алмаг, милта)</t>
  </si>
  <si>
    <t>Противоотёчный и болеутоляющий эффект</t>
  </si>
  <si>
    <t>Акупунктурный массаж стоп на аппарате "Марутака»</t>
  </si>
  <si>
    <t>Этот массаж с легкостью избавит вас от отёчности и усталости в ногах, принося только приятные ощущения, позитивный настрой и крепкое здоровье</t>
  </si>
  <si>
    <t>Программа «Свобода от каблуков»</t>
  </si>
  <si>
    <t>Дорогие модницы, стильные красотки и модные дамы! Вспомните тот момент – когда Вы приходите домой и снимаете свои королевские шпильки. Что Вы при этом чувствуйте? Да!!! Колодка очень удобная, но если Вы носите каблуки не более 2х часов. Окунитесь на 7 дней в мир кроссовок и балеток! Поверьте – ваши ножки тоже должны отдыхать! А мы для Вас приготовили по истине драгоценный подарок: расслабляющую оздоровительную программу для ваших стройных ножек! Удовольствие от процедур гарантируем!</t>
  </si>
  <si>
    <t>Программа «Мой иммунитет» (детская)</t>
  </si>
  <si>
    <t>Скоро, с наступлением межсезонья, сырости и частой смены погоды наши детки начинут болеть: вирусы, инфекции, частые простуды и переутомление. Новомодные препараты для иммунитета сдают позиции, и наши полки наполняются пузыречками, спрэями для носа и горла, леденцами, ингаляторами, но эффект длится до первого контакта с другим больным ребенком. И это продолжается каждый год. Есть ли решение?                                                                                                                    Конечно есть!Курсовая программа «Мой крепкий иммунитет» - программа для восстановления ослабленного организма ребенка. Комплекс специальных процедур для дыхательной системы ребенка – надежная защита от простудных заболеваний и их тяжелых последствий. Целебный сосновый воздух, море позитивных эмоций и правильный режим помогут укрепить здоровье вашего самого главного человека!</t>
  </si>
  <si>
    <t>наименование услуги</t>
  </si>
  <si>
    <t>показания</t>
  </si>
  <si>
    <t>кол-во</t>
  </si>
  <si>
    <t>цена</t>
  </si>
  <si>
    <t>Консультация физиотерапевта</t>
  </si>
  <si>
    <t>Консультация педиатра</t>
  </si>
  <si>
    <t>Осмотр, коррекция лечени</t>
  </si>
  <si>
    <t>бесплатно</t>
  </si>
  <si>
    <t>Рефлексотерапия</t>
  </si>
  <si>
    <t>Магнитготерапия ("Милта")</t>
  </si>
  <si>
    <t>Массаж спины (ручной)</t>
  </si>
  <si>
    <t>Снимает мышечный спазм, улучшает микроциркуляцию в мягких тканях.</t>
  </si>
  <si>
    <t>Вариант №1</t>
  </si>
  <si>
    <t>Программа «Здоровые спинки» (детская)</t>
  </si>
  <si>
    <t>Сидя за партой 6 уроков подряд, каждый день с тяжелым рюкзаком в дороге, а потом дома, часами за домашним заданием – наши детки испытывают тяжелейшие нагрузки на позвоночник, что серьезно сказывается на осанке и приводит к необратимым последствиям в боле старшем возрасте. Что же делать?
Специалисты санатория «Циолковский» разработали уникальную программу: «Ровные спинки». Крепкая ровная спина, легкость в движении, правильная осанка, и как следствие – отличное настроение – результат комплексного подхода в программе «Ровные спинки». Ваш ребенок вернется к учебе с новыми силами и крепким здоровьем.</t>
  </si>
  <si>
    <t>Манульная терапия</t>
  </si>
  <si>
    <t>Электрофорез</t>
  </si>
  <si>
    <t>Сосудорегулирующее, миорелаксирующее, противовоспалительное, анальгезирующее действие</t>
  </si>
  <si>
    <t>Магнитготерапия ("Алмаг")</t>
  </si>
  <si>
    <t>Вариант №2</t>
  </si>
  <si>
    <t>Аппаратный массаж на механотерапевтической кровати "Ормед-релакс"</t>
  </si>
  <si>
    <t>Программа для спортсменов  «В здоровом теле - здоровый дух»</t>
  </si>
  <si>
    <t>Программа направлена на снятие мышечного напряжения, на укрепление организма, восстановление жизненных сил, повышение иммунитета, восстановление нормального тонуса мышц. После прохождения курса Вы сразу же почувствуете комфорт и легкость в движении, прилив энергии, бодрость и позитивный настрой.</t>
  </si>
  <si>
    <t>Приём врача-физиотерапевта</t>
  </si>
  <si>
    <t xml:space="preserve">Фиточай благотворно влияет на наше самочувствие. Назначается индивидуально, в зависимости от показаний. Если пить фиточай регулярно, то можно нормализовать обмен веществ, повысить иммунитет, укрепить кровеносные сосуды и привести в норму кроветворение.
</t>
  </si>
  <si>
    <t>Сеанс рефлексотерапии</t>
  </si>
  <si>
    <t>Сеанс аэроионотерапии</t>
  </si>
  <si>
    <t>Ручной массаж спины/ Мануальная терапия</t>
  </si>
  <si>
    <t>Сеанс групповой психорелаксации</t>
  </si>
  <si>
    <t>Релаксация и психокоррекция. Хорошее настроение -залог скорейшего выздоровления</t>
  </si>
  <si>
    <t>Кедровая бочка/ Подводный душ-массаж</t>
  </si>
  <si>
    <t>Выведение из организма шлаков и токсинов, улучшение микроциркуляции в мягких тканях, повышение эластичности и упругости кожи/ Одновременно и снимает мышечное напряжение, и тонизирует, улучшает кровоснабжение мышц и внутренних органов</t>
  </si>
  <si>
    <t>Программа для спортсменов  «Стальной корсет»</t>
  </si>
  <si>
    <t>Заболевания опорно-двигательной системы - проблема каждого спортсмена. Часто мы не обращаем внимание на проблему до последнего. Начинайте профилактику при первых симптомах - болях в спине, воротниковой зоне, пояснице. Программа направлена на снятие мышечной болезненности, нормализации кровоснабжения и иннервации. Вы почувствуете легкость во всем теле и радость движения.</t>
  </si>
  <si>
    <t>Приём врача-невролога (первичный)</t>
  </si>
  <si>
    <t xml:space="preserve">Диагностирование деятельности нервной системы и первичный осмотр пациента. Индивидуальная коррекция назначения процедур с учётом показаний и противопоказаний.
</t>
  </si>
  <si>
    <t>СМТ-терапия</t>
  </si>
  <si>
    <t>Лечебный метод, предназначенный, в основном для обезболивания, для электростимуляции ослабленных мышц</t>
  </si>
  <si>
    <t>Сеанс заключается в избирательном воздействии врачом на рефлекторные зоны. Главное преимущество рефлексотерапии - безопасность. Акупунктурное воздействие никогда не нарушает основные физиологические функции человеческого организма. При этом эффект достигается достаточно быстрый и высокий.</t>
  </si>
  <si>
    <t>Ручной массаж спины/ Сеанс мануальной терапии</t>
  </si>
  <si>
    <t>Снимает мышечное напряжение, улучшает микроциркуляцию в мягких тканях/ Ручная коррекция осанки, работа со связочно-суставным аппаратом позвоночника</t>
  </si>
  <si>
    <t>Подводный душ-массаж</t>
  </si>
  <si>
    <t>Приём врача-невролога (повторный)</t>
  </si>
  <si>
    <t>Повторный осмотр пациента</t>
  </si>
  <si>
    <t>Программа  «Имунномодулирующая»</t>
  </si>
  <si>
    <t>Программа направлена на укрепление ослабленного организма, восстановление жизненных сил, повышение иммунитета. После прохождения курса Вы сможете сразу почувствовать прилив энергии, бодрость и позитивный настрой.</t>
  </si>
  <si>
    <t>Сеанс рефлексотерапии**</t>
  </si>
  <si>
    <t>Групповые занятия ЛФК**</t>
  </si>
  <si>
    <t>Групповое занятие лечебной физкультурой</t>
  </si>
  <si>
    <t>Ингаляции</t>
  </si>
  <si>
    <t>Антиспастическое, противовоспалительное и муколитическое действие</t>
  </si>
  <si>
    <t>"Мой иммунитет" программа для детей 3+ к проекту "Мать и Дитя", «Бабушки и внуки»</t>
  </si>
  <si>
    <t>Курс рассчитан от 5 дней</t>
  </si>
  <si>
    <t>Целебный сосновый воздух - отличная профилактика простудных заболеваний, залог хорошего сна и отличного аппетита для вашего малыша. Важные профилактические процедуры укрепят иммунитет, повысят сопротивляемость инфекциям и поднимут настроение. Сбалансированное пятиразовое питание - важная составляющая программы, а так же режим и развлечения для детишек.</t>
  </si>
  <si>
    <t>1.</t>
  </si>
  <si>
    <t>Консультационный блок:</t>
  </si>
  <si>
    <t>1.1.</t>
  </si>
  <si>
    <t>Консультация врача-педиатора</t>
  </si>
  <si>
    <t>1.2.</t>
  </si>
  <si>
    <t>1.3.</t>
  </si>
  <si>
    <t>Консультация врача ЛФК</t>
  </si>
  <si>
    <t xml:space="preserve">Определение режима двигательной активности, средства и формы физической культуры, в т.ч. элементы видов спорта </t>
  </si>
  <si>
    <t>2.</t>
  </si>
  <si>
    <t>Лечебный блок:</t>
  </si>
  <si>
    <t>2.1.</t>
  </si>
  <si>
    <t>Сеанс галотерапии</t>
  </si>
  <si>
    <t>2.2.</t>
  </si>
  <si>
    <t>2.3.</t>
  </si>
  <si>
    <t>Фиточай благотворно влияет на наше самочувствие. Назначается индивидуально, в зависимости от показаний. Если пить фиточай регулярно, то можно нормализовать обмен веществ, повысить иммунитет, укрепить кровеносные сосуды и привести в норму кроветворение.</t>
  </si>
  <si>
    <t>2.4.</t>
  </si>
  <si>
    <t>2.5.</t>
  </si>
  <si>
    <t xml:space="preserve"> Светолечение (КУФ, Биоптрон)</t>
  </si>
  <si>
    <t>Применение с лечебно-профилактическими целями ультрафиолетового излучения. Острые и подострые воспалительные заболевания кожи, носоглотки (слизистых носа, миндалин), внутреннего уха,  пневмония, хронический бронхит, хронический гиперацидный гастрит, язвенная болезнь, хронический пиелонефрит, сахарный диабет.</t>
  </si>
  <si>
    <t>2.6.</t>
  </si>
  <si>
    <t>Ручной массаж спины</t>
  </si>
  <si>
    <t>2.7.</t>
  </si>
  <si>
    <t>"Здоровые спинки" программа  для детей 3+ к проекту "Мать и Дитя", «Бабушки и внуки»</t>
  </si>
  <si>
    <t>Сидя за партой 6 уроков подряд, каждый день с тяжелым рюкзаком в дороге, а потом дома, часами за домашним заданием – наши детки испытывают тяжелейшие нагрузки на позвоночник, что серьезно сказывается на осанке и приводит к необратимым последствиям в боле старшем возрасте. Что же делать?
Специалисты санатория «Циолковский» разработали уникальную программу: «Ровные спинки». Крепкая ровная спина, легкость в движении, правильная осанка, и как следствие – отличное настроение – результат комплексного подхода в программе «Ровные спинки». Ваш ребенок вернется к учебе с новыми силами и крепким здоровьем.</t>
  </si>
  <si>
    <t>Улучшает мышечный тонус</t>
  </si>
  <si>
    <t>Воздействие ультразвуком (фонофорез лекарственных  веществ) при заболеваниях позвоночника</t>
  </si>
  <si>
    <t>Улучшение крово- и лимфообращения, усиление регенерации костной и хрящевой ткани, противовоспалительный, обезболивающий, рассасывающий эффект. .</t>
  </si>
  <si>
    <t>* стоимость указана из расчета на 7  календарных дней</t>
  </si>
  <si>
    <t>Название путевки и ее состав</t>
  </si>
  <si>
    <t>Назначение программы</t>
  </si>
  <si>
    <t>Расчитан на период</t>
  </si>
  <si>
    <t>стоимость без проживания без обеда  (курсовка)</t>
  </si>
  <si>
    <t>стоиомость 1 суток</t>
  </si>
  <si>
    <t>В ПРАЙС</t>
  </si>
  <si>
    <t>Крепкий сон директора</t>
  </si>
  <si>
    <t>Нормализация работы всего организма, релакс, восстановление.</t>
  </si>
  <si>
    <t>7 дней</t>
  </si>
  <si>
    <t>Формула молодости</t>
  </si>
  <si>
    <t>Коррекция фигуры, нормализация обмена веществ, очищение организма от шлаков и восстановление упругости лица и тела.</t>
  </si>
  <si>
    <t>Усталый менеджер</t>
  </si>
  <si>
    <t>Нормализация деятельности нервной системы, повышение иммунитета</t>
  </si>
  <si>
    <t>Здоровые СУСТАВЫ NEW</t>
  </si>
  <si>
    <t>Лечение направлено на постепенную разработку повреждённых суставов и повышение силы рядом расположенных мышц.</t>
  </si>
  <si>
    <t>Доктора тоже болеют</t>
  </si>
  <si>
    <t xml:space="preserve">Укрепление иммунной и эндокринной системы. Повышение устойчивости организма к инфекциям, простудным заболеваниям. Повышение умственной и физической работоспособности. Нормализация функций нервной, сердечно-сосудистой систем. </t>
  </si>
  <si>
    <t>Движение без границ</t>
  </si>
  <si>
    <t>Общеукрепляющая</t>
  </si>
  <si>
    <t>Укрепление иммунной и эндокринной системы человека. Повышение устойчивости организма к инфекциям, простудным заболеваниям. Повышение умственной и физической работоспособности. Нормализация функций нервной, сердечно-сосудистой систем. Ускорение процессов регенерации и восстановления. Нормализация сна. Улучшение эластичности сосудов.</t>
  </si>
  <si>
    <t>Здоровые сосуды</t>
  </si>
  <si>
    <t>Нормализация деятельности вегетативной нервной системы</t>
  </si>
  <si>
    <t>Дебет и кредит</t>
  </si>
  <si>
    <t>Шпаргалка здоровья</t>
  </si>
  <si>
    <t xml:space="preserve">Укрепление иммунной и эндокринной системы человека. Повышение устойчивости организма к инфекциям, простудным заболеваниям. Повышение умственной и физической работоспособности. Нормализация функций нервной, сердечно-сосудистой систем. Нормализация сна. </t>
  </si>
  <si>
    <t>Иммунномоделирующая</t>
  </si>
  <si>
    <t>Укрепление ослабленного организма, восстановление жизненных сил, повышение иммунитета.</t>
  </si>
  <si>
    <t>Мой иммунитет детская</t>
  </si>
  <si>
    <t>Укрепление и поддержка иммунитета.</t>
  </si>
  <si>
    <t>5 дней</t>
  </si>
  <si>
    <t>Здоровые спинки детская</t>
  </si>
  <si>
    <t>Профилактика и лечение проявлений остеохондроза позвоночника и коррекция нарушений осанки</t>
  </si>
  <si>
    <t>Легкая походка</t>
  </si>
  <si>
    <t>Фундамент здоровья</t>
  </si>
  <si>
    <t>для строителей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</si>
</sst>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#,##0&quot; р.&quot;;[RED]\-#,##0&quot; р.&quot;"/>
    <numFmt numFmtId="167" formatCode="#,##0\ [$р.-419];\-#,##0\ [$р.-419]"/>
    <numFmt numFmtId="168" formatCode="0.00%"/>
    <numFmt numFmtId="169" formatCode="0%"/>
    <numFmt numFmtId="170" formatCode="#,##0&quot;р.&quot;"/>
    <numFmt numFmtId="171" formatCode="DD/MMM"/>
  </numFmts>
  <fonts count="35">
    <font>
      <sz val="11"/>
      <color indexed="63"/>
      <name val="Calibri"/>
      <family val="2"/>
    </font>
    <font>
      <sz val="10"/>
      <name val="Arial"/>
      <family val="0"/>
    </font>
    <font>
      <sz val="14"/>
      <name val="Calibri"/>
      <family val="2"/>
    </font>
    <font>
      <b/>
      <sz val="11"/>
      <color indexed="63"/>
      <name val="Calibri"/>
      <family val="2"/>
    </font>
    <font>
      <b/>
      <sz val="18"/>
      <name val="Times New Roman"/>
      <family val="1"/>
    </font>
    <font>
      <sz val="14"/>
      <color indexed="6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57"/>
      <name val="Times New Roman"/>
      <family val="1"/>
    </font>
    <font>
      <sz val="12"/>
      <color indexed="53"/>
      <name val="Calibri"/>
      <family val="2"/>
    </font>
    <font>
      <b/>
      <sz val="20"/>
      <name val="Times New Roman"/>
      <family val="1"/>
    </font>
    <font>
      <b/>
      <sz val="20"/>
      <name val="Arial"/>
      <family val="2"/>
    </font>
    <font>
      <sz val="12"/>
      <color indexed="63"/>
      <name val="Times New Roman"/>
      <family val="1"/>
    </font>
    <font>
      <sz val="16"/>
      <color indexed="63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63"/>
      <name val="Cambria"/>
      <family val="1"/>
    </font>
    <font>
      <b/>
      <sz val="12"/>
      <color indexed="63"/>
      <name val="Calibri"/>
      <family val="2"/>
    </font>
    <font>
      <i/>
      <sz val="11"/>
      <color indexed="53"/>
      <name val="Calibri"/>
      <family val="2"/>
    </font>
    <font>
      <i/>
      <sz val="11"/>
      <color indexed="53"/>
      <name val="Arial"/>
      <family val="2"/>
    </font>
    <font>
      <sz val="12"/>
      <color indexed="53"/>
      <name val="Times New Roman"/>
      <family val="1"/>
    </font>
    <font>
      <i/>
      <sz val="11"/>
      <color indexed="53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63"/>
      <name val="Times New Roman"/>
      <family val="1"/>
    </font>
    <font>
      <b/>
      <sz val="14"/>
      <name val="Times New Roman"/>
      <family val="1"/>
    </font>
    <font>
      <sz val="18"/>
      <color indexed="10"/>
      <name val="Calibri"/>
      <family val="2"/>
    </font>
    <font>
      <b/>
      <sz val="11"/>
      <color indexed="62"/>
      <name val="Calibri"/>
      <family val="2"/>
    </font>
    <font>
      <sz val="9"/>
      <color indexed="63"/>
      <name val="Calibri"/>
      <family val="2"/>
    </font>
    <font>
      <b/>
      <sz val="11"/>
      <color indexed="10"/>
      <name val="Calibri"/>
      <family val="2"/>
    </font>
    <font>
      <sz val="10"/>
      <color indexed="63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311">
    <xf numFmtId="164" fontId="0" fillId="0" borderId="0" xfId="0" applyAlignment="1">
      <alignment/>
    </xf>
    <xf numFmtId="164" fontId="2" fillId="0" borderId="0" xfId="20" applyFont="1" applyBorder="1" applyAlignment="1">
      <alignment horizontal="right"/>
      <protection/>
    </xf>
    <xf numFmtId="164" fontId="3" fillId="0" borderId="0" xfId="0" applyFont="1" applyAlignment="1">
      <alignment horizontal="left" vertical="center"/>
    </xf>
    <xf numFmtId="164" fontId="4" fillId="2" borderId="1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6" fillId="2" borderId="4" xfId="0" applyFont="1" applyFill="1" applyBorder="1" applyAlignment="1">
      <alignment horizontal="center" vertical="center" wrapText="1"/>
    </xf>
    <xf numFmtId="164" fontId="6" fillId="2" borderId="5" xfId="0" applyFont="1" applyFill="1" applyBorder="1" applyAlignment="1">
      <alignment horizontal="center" vertical="center" wrapText="1"/>
    </xf>
    <xf numFmtId="164" fontId="7" fillId="2" borderId="6" xfId="0" applyFont="1" applyFill="1" applyBorder="1" applyAlignment="1">
      <alignment horizontal="center" vertical="center" wrapText="1"/>
    </xf>
    <xf numFmtId="164" fontId="8" fillId="3" borderId="7" xfId="0" applyFont="1" applyFill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9" fillId="0" borderId="8" xfId="0" applyFont="1" applyBorder="1" applyAlignment="1">
      <alignment horizontal="left" vertical="center" wrapText="1"/>
    </xf>
    <xf numFmtId="165" fontId="9" fillId="0" borderId="8" xfId="0" applyNumberFormat="1" applyFont="1" applyBorder="1" applyAlignment="1">
      <alignment horizontal="center" vertical="center" wrapText="1"/>
    </xf>
    <xf numFmtId="166" fontId="9" fillId="0" borderId="8" xfId="0" applyNumberFormat="1" applyFont="1" applyBorder="1" applyAlignment="1">
      <alignment horizontal="center" vertical="center" wrapText="1"/>
    </xf>
    <xf numFmtId="166" fontId="9" fillId="0" borderId="9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/>
    </xf>
    <xf numFmtId="167" fontId="10" fillId="0" borderId="7" xfId="0" applyNumberFormat="1" applyFont="1" applyBorder="1" applyAlignment="1">
      <alignment/>
    </xf>
    <xf numFmtId="164" fontId="9" fillId="0" borderId="11" xfId="0" applyFont="1" applyBorder="1" applyAlignment="1">
      <alignment horizontal="center" vertical="center"/>
    </xf>
    <xf numFmtId="164" fontId="9" fillId="0" borderId="7" xfId="0" applyFont="1" applyBorder="1" applyAlignment="1">
      <alignment horizontal="left" vertical="center" wrapText="1"/>
    </xf>
    <xf numFmtId="164" fontId="9" fillId="0" borderId="7" xfId="0" applyFont="1" applyBorder="1" applyAlignment="1">
      <alignment horizontal="center" vertical="center" wrapText="1"/>
    </xf>
    <xf numFmtId="166" fontId="9" fillId="0" borderId="7" xfId="0" applyNumberFormat="1" applyFont="1" applyBorder="1" applyAlignment="1">
      <alignment horizontal="center" vertical="center" wrapText="1"/>
    </xf>
    <xf numFmtId="166" fontId="9" fillId="0" borderId="12" xfId="0" applyNumberFormat="1" applyFont="1" applyBorder="1" applyAlignment="1">
      <alignment horizontal="center" vertical="center" wrapText="1"/>
    </xf>
    <xf numFmtId="166" fontId="9" fillId="0" borderId="7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 wrapText="1"/>
    </xf>
    <xf numFmtId="167" fontId="9" fillId="0" borderId="7" xfId="0" applyNumberFormat="1" applyFont="1" applyBorder="1" applyAlignment="1">
      <alignment horizontal="center" vertical="center"/>
    </xf>
    <xf numFmtId="164" fontId="9" fillId="0" borderId="13" xfId="0" applyFont="1" applyBorder="1" applyAlignment="1">
      <alignment horizontal="center" vertical="center"/>
    </xf>
    <xf numFmtId="164" fontId="9" fillId="0" borderId="14" xfId="0" applyFont="1" applyBorder="1" applyAlignment="1">
      <alignment horizontal="left" vertical="center" wrapText="1"/>
    </xf>
    <xf numFmtId="164" fontId="9" fillId="0" borderId="14" xfId="0" applyFont="1" applyBorder="1" applyAlignment="1">
      <alignment horizontal="center" vertical="center" wrapText="1"/>
    </xf>
    <xf numFmtId="166" fontId="9" fillId="0" borderId="14" xfId="0" applyNumberFormat="1" applyFont="1" applyBorder="1" applyAlignment="1">
      <alignment horizontal="center" vertical="center" wrapText="1"/>
    </xf>
    <xf numFmtId="166" fontId="9" fillId="0" borderId="15" xfId="0" applyNumberFormat="1" applyFont="1" applyBorder="1" applyAlignment="1">
      <alignment horizontal="center" vertical="center" wrapText="1"/>
    </xf>
    <xf numFmtId="167" fontId="10" fillId="0" borderId="14" xfId="0" applyNumberFormat="1" applyFont="1" applyBorder="1" applyAlignment="1">
      <alignment horizontal="center" vertical="center"/>
    </xf>
    <xf numFmtId="164" fontId="6" fillId="4" borderId="16" xfId="0" applyFont="1" applyFill="1" applyBorder="1" applyAlignment="1">
      <alignment horizontal="left" vertical="top"/>
    </xf>
    <xf numFmtId="167" fontId="11" fillId="4" borderId="17" xfId="0" applyNumberFormat="1" applyFont="1" applyFill="1" applyBorder="1" applyAlignment="1">
      <alignment/>
    </xf>
    <xf numFmtId="167" fontId="11" fillId="5" borderId="7" xfId="0" applyNumberFormat="1" applyFont="1" applyFill="1" applyBorder="1" applyAlignment="1">
      <alignment/>
    </xf>
    <xf numFmtId="164" fontId="12" fillId="0" borderId="11" xfId="0" applyFont="1" applyBorder="1" applyAlignment="1">
      <alignment horizontal="left" vertical="top" wrapText="1"/>
    </xf>
    <xf numFmtId="168" fontId="12" fillId="0" borderId="12" xfId="0" applyNumberFormat="1" applyFont="1" applyBorder="1" applyAlignment="1">
      <alignment horizontal="right" vertical="center"/>
    </xf>
    <xf numFmtId="168" fontId="13" fillId="0" borderId="7" xfId="0" applyNumberFormat="1" applyFont="1" applyBorder="1" applyAlignment="1">
      <alignment vertical="top"/>
    </xf>
    <xf numFmtId="164" fontId="6" fillId="4" borderId="18" xfId="0" applyFont="1" applyFill="1" applyBorder="1" applyAlignment="1">
      <alignment horizontal="left" vertical="top"/>
    </xf>
    <xf numFmtId="167" fontId="11" fillId="4" borderId="19" xfId="0" applyNumberFormat="1" applyFont="1" applyFill="1" applyBorder="1" applyAlignment="1">
      <alignment/>
    </xf>
    <xf numFmtId="167" fontId="11" fillId="5" borderId="7" xfId="0" applyNumberFormat="1" applyFont="1" applyFill="1" applyBorder="1" applyAlignment="1">
      <alignment vertical="top"/>
    </xf>
    <xf numFmtId="164" fontId="14" fillId="2" borderId="13" xfId="0" applyFont="1" applyFill="1" applyBorder="1" applyAlignment="1">
      <alignment horizontal="right" vertical="top"/>
    </xf>
    <xf numFmtId="167" fontId="15" fillId="2" borderId="15" xfId="0" applyNumberFormat="1" applyFont="1" applyFill="1" applyBorder="1" applyAlignment="1">
      <alignment vertical="top"/>
    </xf>
    <xf numFmtId="164" fontId="9" fillId="0" borderId="0" xfId="0" applyFont="1" applyBorder="1" applyAlignment="1">
      <alignment horizontal="right" vertical="center"/>
    </xf>
    <xf numFmtId="164" fontId="16" fillId="0" borderId="0" xfId="0" applyFont="1" applyBorder="1" applyAlignment="1">
      <alignment horizontal="left" vertical="top" wrapText="1"/>
    </xf>
    <xf numFmtId="164" fontId="5" fillId="0" borderId="0" xfId="0" applyFont="1" applyAlignment="1">
      <alignment vertical="top" wrapText="1"/>
    </xf>
    <xf numFmtId="164" fontId="17" fillId="0" borderId="0" xfId="0" applyFont="1" applyAlignment="1">
      <alignment horizontal="right"/>
    </xf>
    <xf numFmtId="167" fontId="17" fillId="0" borderId="0" xfId="0" applyNumberFormat="1" applyFont="1" applyAlignment="1">
      <alignment/>
    </xf>
    <xf numFmtId="164" fontId="18" fillId="0" borderId="0" xfId="0" applyFont="1" applyAlignment="1">
      <alignment horizontal="right"/>
    </xf>
    <xf numFmtId="164" fontId="4" fillId="2" borderId="20" xfId="0" applyFont="1" applyFill="1" applyBorder="1" applyAlignment="1">
      <alignment horizontal="center" vertical="center" wrapText="1"/>
    </xf>
    <xf numFmtId="164" fontId="4" fillId="2" borderId="21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6" fillId="2" borderId="6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/>
    </xf>
    <xf numFmtId="164" fontId="16" fillId="0" borderId="8" xfId="0" applyFont="1" applyFill="1" applyBorder="1" applyAlignment="1">
      <alignment vertical="center" wrapText="1"/>
    </xf>
    <xf numFmtId="164" fontId="16" fillId="0" borderId="8" xfId="0" applyFont="1" applyFill="1" applyBorder="1" applyAlignment="1">
      <alignment horizontal="center" vertical="center" wrapText="1"/>
    </xf>
    <xf numFmtId="167" fontId="9" fillId="0" borderId="8" xfId="0" applyNumberFormat="1" applyFont="1" applyFill="1" applyBorder="1" applyAlignment="1">
      <alignment horizontal="center" vertical="center" wrapText="1"/>
    </xf>
    <xf numFmtId="167" fontId="9" fillId="0" borderId="9" xfId="0" applyNumberFormat="1" applyFont="1" applyFill="1" applyBorder="1" applyAlignment="1">
      <alignment horizontal="center" vertical="center" wrapText="1"/>
    </xf>
    <xf numFmtId="167" fontId="9" fillId="0" borderId="22" xfId="0" applyNumberFormat="1" applyFont="1" applyFill="1" applyBorder="1" applyAlignment="1">
      <alignment horizontal="center" vertical="center" wrapText="1"/>
    </xf>
    <xf numFmtId="164" fontId="9" fillId="0" borderId="11" xfId="0" applyFont="1" applyFill="1" applyBorder="1" applyAlignment="1">
      <alignment horizontal="center" vertical="center"/>
    </xf>
    <xf numFmtId="164" fontId="16" fillId="0" borderId="7" xfId="0" applyFont="1" applyFill="1" applyBorder="1" applyAlignment="1">
      <alignment vertical="center" wrapText="1"/>
    </xf>
    <xf numFmtId="164" fontId="16" fillId="0" borderId="7" xfId="0" applyFont="1" applyFill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horizontal="center" vertical="center" wrapText="1"/>
    </xf>
    <xf numFmtId="167" fontId="9" fillId="0" borderId="12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center" vertical="center" wrapText="1"/>
    </xf>
    <xf numFmtId="164" fontId="9" fillId="0" borderId="7" xfId="0" applyFont="1" applyFill="1" applyBorder="1" applyAlignment="1">
      <alignment horizontal="center" vertical="center" wrapText="1"/>
    </xf>
    <xf numFmtId="164" fontId="9" fillId="0" borderId="7" xfId="0" applyFont="1" applyFill="1" applyBorder="1" applyAlignment="1">
      <alignment horizontal="left" vertical="center" wrapText="1"/>
    </xf>
    <xf numFmtId="167" fontId="9" fillId="0" borderId="7" xfId="0" applyNumberFormat="1" applyFont="1" applyFill="1" applyBorder="1" applyAlignment="1">
      <alignment vertical="center"/>
    </xf>
    <xf numFmtId="167" fontId="9" fillId="0" borderId="7" xfId="0" applyNumberFormat="1" applyFont="1" applyFill="1" applyBorder="1" applyAlignment="1">
      <alignment horizontal="center" vertical="center"/>
    </xf>
    <xf numFmtId="164" fontId="19" fillId="0" borderId="7" xfId="0" applyFont="1" applyFill="1" applyBorder="1" applyAlignment="1">
      <alignment vertical="center" wrapText="1"/>
    </xf>
    <xf numFmtId="164" fontId="0" fillId="0" borderId="7" xfId="0" applyFill="1" applyBorder="1" applyAlignment="1">
      <alignment vertical="center"/>
    </xf>
    <xf numFmtId="165" fontId="9" fillId="0" borderId="7" xfId="0" applyNumberFormat="1" applyFont="1" applyFill="1" applyBorder="1" applyAlignment="1">
      <alignment horizontal="center" vertical="center" wrapText="1"/>
    </xf>
    <xf numFmtId="164" fontId="9" fillId="0" borderId="13" xfId="0" applyFont="1" applyFill="1" applyBorder="1" applyAlignment="1">
      <alignment horizontal="center" vertical="center"/>
    </xf>
    <xf numFmtId="164" fontId="16" fillId="0" borderId="14" xfId="0" applyFont="1" applyFill="1" applyBorder="1" applyAlignment="1">
      <alignment vertical="center" wrapText="1"/>
    </xf>
    <xf numFmtId="164" fontId="9" fillId="0" borderId="14" xfId="0" applyFont="1" applyFill="1" applyBorder="1" applyAlignment="1">
      <alignment horizontal="left" vertical="center" wrapText="1"/>
    </xf>
    <xf numFmtId="164" fontId="20" fillId="0" borderId="14" xfId="0" applyFont="1" applyFill="1" applyBorder="1" applyAlignment="1">
      <alignment horizontal="center" vertical="center" wrapText="1"/>
    </xf>
    <xf numFmtId="167" fontId="9" fillId="0" borderId="14" xfId="0" applyNumberFormat="1" applyFont="1" applyFill="1" applyBorder="1" applyAlignment="1">
      <alignment horizontal="center" vertical="center" wrapText="1"/>
    </xf>
    <xf numFmtId="167" fontId="10" fillId="0" borderId="14" xfId="0" applyNumberFormat="1" applyFont="1" applyFill="1" applyBorder="1" applyAlignment="1">
      <alignment horizontal="center" vertical="center"/>
    </xf>
    <xf numFmtId="167" fontId="9" fillId="0" borderId="15" xfId="0" applyNumberFormat="1" applyFont="1" applyFill="1" applyBorder="1" applyAlignment="1">
      <alignment horizontal="center" vertical="center" wrapText="1"/>
    </xf>
    <xf numFmtId="167" fontId="9" fillId="0" borderId="23" xfId="0" applyNumberFormat="1" applyFont="1" applyFill="1" applyBorder="1" applyAlignment="1">
      <alignment horizontal="center" vertical="center" wrapText="1"/>
    </xf>
    <xf numFmtId="167" fontId="9" fillId="0" borderId="7" xfId="0" applyNumberFormat="1" applyFont="1" applyBorder="1" applyAlignment="1">
      <alignment horizontal="center" vertical="center"/>
    </xf>
    <xf numFmtId="164" fontId="9" fillId="0" borderId="16" xfId="0" applyFont="1" applyFill="1" applyBorder="1" applyAlignment="1">
      <alignment horizontal="center" vertical="center"/>
    </xf>
    <xf numFmtId="164" fontId="16" fillId="0" borderId="24" xfId="0" applyFont="1" applyFill="1" applyBorder="1" applyAlignment="1">
      <alignment vertical="center" wrapText="1"/>
    </xf>
    <xf numFmtId="164" fontId="16" fillId="0" borderId="24" xfId="0" applyFont="1" applyFill="1" applyBorder="1" applyAlignment="1">
      <alignment horizontal="center" vertical="center" wrapText="1"/>
    </xf>
    <xf numFmtId="167" fontId="9" fillId="0" borderId="24" xfId="0" applyNumberFormat="1" applyFont="1" applyFill="1" applyBorder="1" applyAlignment="1">
      <alignment horizontal="center" vertical="center" wrapText="1"/>
    </xf>
    <xf numFmtId="167" fontId="9" fillId="0" borderId="17" xfId="0" applyNumberFormat="1" applyFont="1" applyFill="1" applyBorder="1" applyAlignment="1">
      <alignment horizontal="center" vertical="center" wrapText="1"/>
    </xf>
    <xf numFmtId="167" fontId="9" fillId="0" borderId="25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 vertical="center" wrapText="1"/>
    </xf>
    <xf numFmtId="164" fontId="16" fillId="0" borderId="0" xfId="0" applyFont="1" applyBorder="1" applyAlignment="1">
      <alignment horizontal="left" wrapText="1"/>
    </xf>
    <xf numFmtId="166" fontId="9" fillId="0" borderId="8" xfId="0" applyNumberFormat="1" applyFont="1" applyBorder="1" applyAlignment="1">
      <alignment horizontal="center" vertical="center" wrapText="1"/>
    </xf>
    <xf numFmtId="167" fontId="9" fillId="0" borderId="9" xfId="0" applyNumberFormat="1" applyFont="1" applyBorder="1" applyAlignment="1">
      <alignment horizontal="center" vertical="center"/>
    </xf>
    <xf numFmtId="164" fontId="16" fillId="0" borderId="10" xfId="0" applyFont="1" applyBorder="1" applyAlignment="1">
      <alignment/>
    </xf>
    <xf numFmtId="164" fontId="16" fillId="0" borderId="7" xfId="0" applyFont="1" applyBorder="1" applyAlignment="1">
      <alignment/>
    </xf>
    <xf numFmtId="166" fontId="9" fillId="0" borderId="7" xfId="0" applyNumberFormat="1" applyFont="1" applyBorder="1" applyAlignment="1">
      <alignment horizontal="center" vertical="center" wrapText="1"/>
    </xf>
    <xf numFmtId="167" fontId="9" fillId="0" borderId="12" xfId="0" applyNumberFormat="1" applyFont="1" applyBorder="1" applyAlignment="1">
      <alignment horizontal="center" vertical="center"/>
    </xf>
    <xf numFmtId="166" fontId="9" fillId="0" borderId="7" xfId="0" applyNumberFormat="1" applyFont="1" applyBorder="1" applyAlignment="1">
      <alignment horizontal="center" vertical="center"/>
    </xf>
    <xf numFmtId="167" fontId="9" fillId="0" borderId="7" xfId="0" applyNumberFormat="1" applyFont="1" applyBorder="1" applyAlignment="1">
      <alignment horizontal="center" vertical="center" wrapText="1"/>
    </xf>
    <xf numFmtId="167" fontId="9" fillId="0" borderId="12" xfId="0" applyNumberFormat="1" applyFont="1" applyFill="1" applyBorder="1" applyAlignment="1">
      <alignment horizontal="center" vertical="center"/>
    </xf>
    <xf numFmtId="167" fontId="9" fillId="0" borderId="7" xfId="0" applyNumberFormat="1" applyFont="1" applyFill="1" applyBorder="1" applyAlignment="1">
      <alignment horizontal="center" vertical="center"/>
    </xf>
    <xf numFmtId="167" fontId="9" fillId="0" borderId="7" xfId="0" applyNumberFormat="1" applyFont="1" applyBorder="1" applyAlignment="1">
      <alignment horizontal="center" vertical="center" wrapText="1"/>
    </xf>
    <xf numFmtId="166" fontId="9" fillId="0" borderId="7" xfId="0" applyNumberFormat="1" applyFont="1" applyFill="1" applyBorder="1" applyAlignment="1">
      <alignment horizontal="center" vertical="center"/>
    </xf>
    <xf numFmtId="164" fontId="9" fillId="0" borderId="14" xfId="0" applyFont="1" applyBorder="1" applyAlignment="1">
      <alignment vertical="center" wrapText="1"/>
    </xf>
    <xf numFmtId="166" fontId="9" fillId="0" borderId="14" xfId="0" applyNumberFormat="1" applyFont="1" applyBorder="1" applyAlignment="1">
      <alignment horizontal="center" vertical="center" wrapText="1"/>
    </xf>
    <xf numFmtId="167" fontId="9" fillId="0" borderId="15" xfId="0" applyNumberFormat="1" applyFont="1" applyBorder="1" applyAlignment="1">
      <alignment horizontal="center" vertical="center"/>
    </xf>
    <xf numFmtId="167" fontId="9" fillId="0" borderId="14" xfId="0" applyNumberFormat="1" applyFont="1" applyBorder="1" applyAlignment="1">
      <alignment horizontal="center" vertical="center"/>
    </xf>
    <xf numFmtId="167" fontId="11" fillId="5" borderId="24" xfId="0" applyNumberFormat="1" applyFont="1" applyFill="1" applyBorder="1" applyAlignment="1">
      <alignment vertical="top"/>
    </xf>
    <xf numFmtId="167" fontId="6" fillId="5" borderId="7" xfId="0" applyNumberFormat="1" applyFont="1" applyFill="1" applyBorder="1" applyAlignment="1">
      <alignment vertical="top" wrapText="1"/>
    </xf>
    <xf numFmtId="167" fontId="21" fillId="4" borderId="7" xfId="0" applyNumberFormat="1" applyFont="1" applyFill="1" applyBorder="1" applyAlignment="1">
      <alignment vertical="top"/>
    </xf>
    <xf numFmtId="167" fontId="11" fillId="2" borderId="7" xfId="0" applyNumberFormat="1" applyFont="1" applyFill="1" applyBorder="1" applyAlignment="1">
      <alignment vertical="top"/>
    </xf>
    <xf numFmtId="164" fontId="22" fillId="0" borderId="0" xfId="0" applyFont="1" applyFill="1" applyAlignment="1">
      <alignment/>
    </xf>
    <xf numFmtId="167" fontId="23" fillId="0" borderId="7" xfId="0" applyNumberFormat="1" applyFont="1" applyFill="1" applyBorder="1" applyAlignment="1">
      <alignment vertical="top"/>
    </xf>
    <xf numFmtId="164" fontId="16" fillId="0" borderId="3" xfId="0" applyFont="1" applyBorder="1" applyAlignment="1">
      <alignment horizontal="center" vertical="center" wrapText="1"/>
    </xf>
    <xf numFmtId="164" fontId="8" fillId="3" borderId="10" xfId="0" applyFont="1" applyFill="1" applyBorder="1" applyAlignment="1">
      <alignment horizontal="center" vertical="center" wrapText="1"/>
    </xf>
    <xf numFmtId="164" fontId="9" fillId="0" borderId="8" xfId="0" applyFont="1" applyFill="1" applyBorder="1" applyAlignment="1">
      <alignment horizontal="left" vertical="center" wrapText="1"/>
    </xf>
    <xf numFmtId="166" fontId="9" fillId="0" borderId="7" xfId="0" applyNumberFormat="1" applyFont="1" applyFill="1" applyBorder="1" applyAlignment="1">
      <alignment horizontal="center" vertical="center" wrapText="1"/>
    </xf>
    <xf numFmtId="166" fontId="9" fillId="0" borderId="12" xfId="0" applyNumberFormat="1" applyFont="1" applyFill="1" applyBorder="1" applyAlignment="1">
      <alignment horizontal="center" vertical="center" wrapText="1"/>
    </xf>
    <xf numFmtId="164" fontId="9" fillId="0" borderId="12" xfId="0" applyFont="1" applyBorder="1" applyAlignment="1">
      <alignment horizontal="center" vertical="center" wrapText="1"/>
    </xf>
    <xf numFmtId="164" fontId="9" fillId="0" borderId="14" xfId="0" applyFont="1" applyFill="1" applyBorder="1" applyAlignment="1">
      <alignment horizontal="center" vertical="center" wrapText="1"/>
    </xf>
    <xf numFmtId="167" fontId="10" fillId="0" borderId="10" xfId="0" applyNumberFormat="1" applyFont="1" applyFill="1" applyBorder="1" applyAlignment="1">
      <alignment/>
    </xf>
    <xf numFmtId="167" fontId="10" fillId="0" borderId="7" xfId="0" applyNumberFormat="1" applyFont="1" applyFill="1" applyBorder="1" applyAlignment="1">
      <alignment/>
    </xf>
    <xf numFmtId="164" fontId="0" fillId="0" borderId="0" xfId="0" applyFill="1" applyAlignment="1">
      <alignment/>
    </xf>
    <xf numFmtId="167" fontId="9" fillId="0" borderId="9" xfId="0" applyNumberFormat="1" applyFont="1" applyBorder="1" applyAlignment="1">
      <alignment horizontal="center" vertical="center"/>
    </xf>
    <xf numFmtId="167" fontId="9" fillId="0" borderId="12" xfId="0" applyNumberFormat="1" applyFont="1" applyBorder="1" applyAlignment="1">
      <alignment horizontal="center" vertical="center"/>
    </xf>
    <xf numFmtId="164" fontId="16" fillId="0" borderId="7" xfId="0" applyFont="1" applyBorder="1" applyAlignment="1">
      <alignment vertical="center" wrapText="1"/>
    </xf>
    <xf numFmtId="167" fontId="9" fillId="0" borderId="14" xfId="0" applyNumberFormat="1" applyFont="1" applyBorder="1" applyAlignment="1">
      <alignment horizontal="center" vertical="center"/>
    </xf>
    <xf numFmtId="167" fontId="9" fillId="0" borderId="15" xfId="0" applyNumberFormat="1" applyFont="1" applyBorder="1" applyAlignment="1">
      <alignment horizontal="center" vertical="center"/>
    </xf>
    <xf numFmtId="167" fontId="9" fillId="0" borderId="0" xfId="0" applyNumberFormat="1" applyFont="1" applyBorder="1" applyAlignment="1">
      <alignment horizontal="center" vertical="center"/>
    </xf>
    <xf numFmtId="164" fontId="6" fillId="5" borderId="7" xfId="0" applyFont="1" applyFill="1" applyBorder="1" applyAlignment="1">
      <alignment horizontal="left" vertical="top" wrapText="1"/>
    </xf>
    <xf numFmtId="164" fontId="24" fillId="0" borderId="7" xfId="0" applyFont="1" applyBorder="1" applyAlignment="1">
      <alignment horizontal="left" vertical="top" wrapText="1"/>
    </xf>
    <xf numFmtId="164" fontId="6" fillId="4" borderId="7" xfId="0" applyFont="1" applyFill="1" applyBorder="1" applyAlignment="1">
      <alignment horizontal="left" vertical="top" wrapText="1"/>
    </xf>
    <xf numFmtId="164" fontId="6" fillId="2" borderId="7" xfId="0" applyFont="1" applyFill="1" applyBorder="1" applyAlignment="1">
      <alignment horizontal="left" vertical="top" wrapText="1"/>
    </xf>
    <xf numFmtId="164" fontId="25" fillId="0" borderId="7" xfId="0" applyFont="1" applyFill="1" applyBorder="1" applyAlignment="1">
      <alignment horizontal="left" vertical="top" wrapText="1"/>
    </xf>
    <xf numFmtId="164" fontId="0" fillId="0" borderId="0" xfId="0" applyAlignment="1">
      <alignment horizontal="center" vertical="center"/>
    </xf>
    <xf numFmtId="164" fontId="8" fillId="2" borderId="5" xfId="0" applyFont="1" applyFill="1" applyBorder="1" applyAlignment="1">
      <alignment horizontal="center" vertical="center" wrapText="1"/>
    </xf>
    <xf numFmtId="164" fontId="8" fillId="2" borderId="6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167" fontId="9" fillId="0" borderId="8" xfId="0" applyNumberFormat="1" applyFont="1" applyFill="1" applyBorder="1" applyAlignment="1">
      <alignment horizontal="center" vertical="center"/>
    </xf>
    <xf numFmtId="167" fontId="9" fillId="0" borderId="9" xfId="0" applyNumberFormat="1" applyFont="1" applyFill="1" applyBorder="1" applyAlignment="1">
      <alignment horizontal="center" vertical="center"/>
    </xf>
    <xf numFmtId="167" fontId="9" fillId="0" borderId="22" xfId="0" applyNumberFormat="1" applyFont="1" applyBorder="1" applyAlignment="1">
      <alignment horizontal="center" vertical="center"/>
    </xf>
    <xf numFmtId="164" fontId="9" fillId="0" borderId="11" xfId="0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167" fontId="9" fillId="0" borderId="23" xfId="0" applyNumberFormat="1" applyFont="1" applyBorder="1" applyAlignment="1">
      <alignment horizontal="center" vertical="center"/>
    </xf>
    <xf numFmtId="164" fontId="9" fillId="0" borderId="2" xfId="0" applyFont="1" applyFill="1" applyBorder="1" applyAlignment="1">
      <alignment horizontal="center" vertical="center" wrapText="1"/>
    </xf>
    <xf numFmtId="167" fontId="9" fillId="0" borderId="0" xfId="0" applyNumberFormat="1" applyFont="1" applyBorder="1" applyAlignment="1">
      <alignment horizontal="center" vertical="center"/>
    </xf>
    <xf numFmtId="167" fontId="9" fillId="0" borderId="26" xfId="0" applyNumberFormat="1" applyFont="1" applyFill="1" applyBorder="1" applyAlignment="1">
      <alignment horizontal="center" vertical="center"/>
    </xf>
    <xf numFmtId="167" fontId="9" fillId="0" borderId="27" xfId="0" applyNumberFormat="1" applyFont="1" applyFill="1" applyBorder="1" applyAlignment="1">
      <alignment horizontal="center" vertical="center"/>
    </xf>
    <xf numFmtId="164" fontId="9" fillId="0" borderId="13" xfId="0" applyFont="1" applyFill="1" applyBorder="1" applyAlignment="1">
      <alignment horizontal="center" vertical="center" wrapText="1"/>
    </xf>
    <xf numFmtId="167" fontId="9" fillId="0" borderId="14" xfId="0" applyNumberFormat="1" applyFont="1" applyFill="1" applyBorder="1" applyAlignment="1">
      <alignment horizontal="center" vertical="center"/>
    </xf>
    <xf numFmtId="167" fontId="9" fillId="0" borderId="15" xfId="0" applyNumberFormat="1" applyFont="1" applyFill="1" applyBorder="1" applyAlignment="1">
      <alignment horizontal="center" vertical="center"/>
    </xf>
    <xf numFmtId="167" fontId="11" fillId="4" borderId="24" xfId="0" applyNumberFormat="1" applyFont="1" applyFill="1" applyBorder="1" applyAlignment="1">
      <alignment/>
    </xf>
    <xf numFmtId="164" fontId="6" fillId="4" borderId="2" xfId="0" applyFont="1" applyFill="1" applyBorder="1" applyAlignment="1">
      <alignment horizontal="left" vertical="top"/>
    </xf>
    <xf numFmtId="167" fontId="11" fillId="4" borderId="26" xfId="0" applyNumberFormat="1" applyFont="1" applyFill="1" applyBorder="1" applyAlignment="1">
      <alignment vertical="top"/>
    </xf>
    <xf numFmtId="167" fontId="11" fillId="4" borderId="27" xfId="0" applyNumberFormat="1" applyFont="1" applyFill="1" applyBorder="1" applyAlignment="1">
      <alignment vertical="top"/>
    </xf>
    <xf numFmtId="169" fontId="13" fillId="0" borderId="7" xfId="0" applyNumberFormat="1" applyFont="1" applyBorder="1" applyAlignment="1">
      <alignment vertical="top"/>
    </xf>
    <xf numFmtId="164" fontId="14" fillId="2" borderId="28" xfId="0" applyFont="1" applyFill="1" applyBorder="1" applyAlignment="1">
      <alignment horizontal="right" vertical="top"/>
    </xf>
    <xf numFmtId="167" fontId="14" fillId="2" borderId="29" xfId="0" applyNumberFormat="1" applyFont="1" applyFill="1" applyBorder="1" applyAlignment="1">
      <alignment vertical="top"/>
    </xf>
    <xf numFmtId="164" fontId="19" fillId="0" borderId="0" xfId="0" applyFont="1" applyBorder="1" applyAlignment="1">
      <alignment horizontal="right" vertical="center"/>
    </xf>
    <xf numFmtId="164" fontId="26" fillId="0" borderId="0" xfId="0" applyFont="1" applyAlignment="1">
      <alignment horizontal="right" vertical="center"/>
    </xf>
    <xf numFmtId="164" fontId="16" fillId="0" borderId="0" xfId="0" applyFont="1" applyBorder="1" applyAlignment="1">
      <alignment horizontal="left" vertical="center" wrapText="1"/>
    </xf>
    <xf numFmtId="164" fontId="18" fillId="0" borderId="0" xfId="0" applyFont="1" applyAlignment="1">
      <alignment/>
    </xf>
    <xf numFmtId="164" fontId="27" fillId="0" borderId="3" xfId="0" applyFont="1" applyFill="1" applyBorder="1" applyAlignment="1">
      <alignment horizontal="center" vertical="center" wrapText="1"/>
    </xf>
    <xf numFmtId="164" fontId="9" fillId="0" borderId="8" xfId="0" applyFont="1" applyBorder="1" applyAlignment="1">
      <alignment horizontal="center" vertical="center"/>
    </xf>
    <xf numFmtId="164" fontId="9" fillId="0" borderId="7" xfId="0" applyFont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 wrapText="1"/>
    </xf>
    <xf numFmtId="164" fontId="14" fillId="2" borderId="30" xfId="0" applyFont="1" applyFill="1" applyBorder="1" applyAlignment="1">
      <alignment horizontal="right" vertical="top"/>
    </xf>
    <xf numFmtId="164" fontId="6" fillId="4" borderId="1" xfId="0" applyFont="1" applyFill="1" applyBorder="1" applyAlignment="1">
      <alignment horizontal="left" vertical="top"/>
    </xf>
    <xf numFmtId="167" fontId="11" fillId="4" borderId="9" xfId="0" applyNumberFormat="1" applyFont="1" applyFill="1" applyBorder="1" applyAlignment="1">
      <alignment/>
    </xf>
    <xf numFmtId="167" fontId="15" fillId="2" borderId="29" xfId="0" applyNumberFormat="1" applyFont="1" applyFill="1" applyBorder="1" applyAlignment="1">
      <alignment vertical="top"/>
    </xf>
    <xf numFmtId="167" fontId="14" fillId="2" borderId="3" xfId="0" applyNumberFormat="1" applyFont="1" applyFill="1" applyBorder="1" applyAlignment="1">
      <alignment horizontal="right" vertical="top"/>
    </xf>
    <xf numFmtId="164" fontId="17" fillId="0" borderId="0" xfId="0" applyFont="1" applyAlignment="1">
      <alignment/>
    </xf>
    <xf numFmtId="166" fontId="9" fillId="0" borderId="0" xfId="0" applyNumberFormat="1" applyFont="1" applyBorder="1" applyAlignment="1">
      <alignment horizontal="center" vertical="center" wrapText="1"/>
    </xf>
    <xf numFmtId="167" fontId="9" fillId="0" borderId="8" xfId="0" applyNumberFormat="1" applyFont="1" applyBorder="1" applyAlignment="1">
      <alignment horizontal="center" vertical="center" wrapText="1"/>
    </xf>
    <xf numFmtId="167" fontId="9" fillId="0" borderId="14" xfId="0" applyNumberFormat="1" applyFont="1" applyBorder="1" applyAlignment="1">
      <alignment horizontal="center" vertical="center" wrapText="1"/>
    </xf>
    <xf numFmtId="167" fontId="9" fillId="0" borderId="0" xfId="0" applyNumberFormat="1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wrapText="1"/>
    </xf>
    <xf numFmtId="165" fontId="9" fillId="0" borderId="8" xfId="0" applyNumberFormat="1" applyFont="1" applyBorder="1" applyAlignment="1">
      <alignment horizontal="center" wrapText="1"/>
    </xf>
    <xf numFmtId="166" fontId="9" fillId="0" borderId="8" xfId="0" applyNumberFormat="1" applyFont="1" applyFill="1" applyBorder="1" applyAlignment="1">
      <alignment horizontal="center" wrapText="1"/>
    </xf>
    <xf numFmtId="167" fontId="9" fillId="0" borderId="9" xfId="0" applyNumberFormat="1" applyFont="1" applyBorder="1" applyAlignment="1">
      <alignment horizontal="center"/>
    </xf>
    <xf numFmtId="167" fontId="9" fillId="0" borderId="10" xfId="0" applyNumberFormat="1" applyFont="1" applyBorder="1" applyAlignment="1">
      <alignment/>
    </xf>
    <xf numFmtId="167" fontId="9" fillId="0" borderId="7" xfId="0" applyNumberFormat="1" applyFont="1" applyBorder="1" applyAlignment="1">
      <alignment/>
    </xf>
    <xf numFmtId="164" fontId="9" fillId="0" borderId="7" xfId="0" applyFont="1" applyBorder="1" applyAlignment="1">
      <alignment horizontal="center" wrapText="1"/>
    </xf>
    <xf numFmtId="166" fontId="9" fillId="0" borderId="7" xfId="0" applyNumberFormat="1" applyFont="1" applyFill="1" applyBorder="1" applyAlignment="1">
      <alignment horizontal="center" wrapText="1"/>
    </xf>
    <xf numFmtId="167" fontId="9" fillId="0" borderId="12" xfId="0" applyNumberFormat="1" applyFont="1" applyBorder="1" applyAlignment="1">
      <alignment horizontal="center"/>
    </xf>
    <xf numFmtId="166" fontId="9" fillId="0" borderId="7" xfId="0" applyNumberFormat="1" applyFont="1" applyFill="1" applyBorder="1" applyAlignment="1">
      <alignment horizontal="center"/>
    </xf>
    <xf numFmtId="165" fontId="9" fillId="0" borderId="7" xfId="0" applyNumberFormat="1" applyFont="1" applyBorder="1" applyAlignment="1">
      <alignment horizontal="center" wrapText="1"/>
    </xf>
    <xf numFmtId="167" fontId="9" fillId="0" borderId="7" xfId="0" applyNumberFormat="1" applyFont="1" applyFill="1" applyBorder="1" applyAlignment="1">
      <alignment horizontal="center" wrapText="1"/>
    </xf>
    <xf numFmtId="167" fontId="9" fillId="0" borderId="7" xfId="0" applyNumberFormat="1" applyFont="1" applyFill="1" applyBorder="1" applyAlignment="1">
      <alignment horizontal="center"/>
    </xf>
    <xf numFmtId="164" fontId="9" fillId="0" borderId="7" xfId="0" applyFont="1" applyFill="1" applyBorder="1" applyAlignment="1">
      <alignment horizontal="center" wrapText="1"/>
    </xf>
    <xf numFmtId="167" fontId="9" fillId="0" borderId="12" xfId="0" applyNumberFormat="1" applyFont="1" applyFill="1" applyBorder="1" applyAlignment="1">
      <alignment horizontal="center"/>
    </xf>
    <xf numFmtId="164" fontId="9" fillId="0" borderId="14" xfId="0" applyFont="1" applyBorder="1" applyAlignment="1">
      <alignment horizontal="center" wrapText="1"/>
    </xf>
    <xf numFmtId="166" fontId="9" fillId="0" borderId="14" xfId="0" applyNumberFormat="1" applyFont="1" applyFill="1" applyBorder="1" applyAlignment="1">
      <alignment horizontal="center" wrapText="1"/>
    </xf>
    <xf numFmtId="167" fontId="9" fillId="0" borderId="15" xfId="0" applyNumberFormat="1" applyFont="1" applyBorder="1" applyAlignment="1">
      <alignment horizontal="center"/>
    </xf>
    <xf numFmtId="167" fontId="9" fillId="0" borderId="14" xfId="0" applyNumberFormat="1" applyFont="1" applyFill="1" applyBorder="1" applyAlignment="1">
      <alignment horizontal="center"/>
    </xf>
    <xf numFmtId="167" fontId="11" fillId="5" borderId="24" xfId="0" applyNumberFormat="1" applyFont="1" applyFill="1" applyBorder="1" applyAlignment="1">
      <alignment/>
    </xf>
    <xf numFmtId="164" fontId="16" fillId="0" borderId="8" xfId="0" applyFont="1" applyBorder="1" applyAlignment="1">
      <alignment vertical="center" wrapText="1"/>
    </xf>
    <xf numFmtId="164" fontId="16" fillId="0" borderId="8" xfId="0" applyFont="1" applyBorder="1" applyAlignment="1">
      <alignment horizontal="center" vertical="center" wrapText="1"/>
    </xf>
    <xf numFmtId="167" fontId="9" fillId="0" borderId="8" xfId="0" applyNumberFormat="1" applyFont="1" applyBorder="1" applyAlignment="1">
      <alignment horizontal="center" vertical="center"/>
    </xf>
    <xf numFmtId="167" fontId="9" fillId="0" borderId="22" xfId="0" applyNumberFormat="1" applyFont="1" applyBorder="1" applyAlignment="1">
      <alignment horizontal="center" vertical="center"/>
    </xf>
    <xf numFmtId="164" fontId="16" fillId="0" borderId="7" xfId="0" applyFont="1" applyBorder="1" applyAlignment="1">
      <alignment horizontal="center" vertical="center" wrapText="1"/>
    </xf>
    <xf numFmtId="167" fontId="9" fillId="0" borderId="10" xfId="0" applyNumberFormat="1" applyFont="1" applyBorder="1" applyAlignment="1">
      <alignment horizontal="center" vertical="center"/>
    </xf>
    <xf numFmtId="167" fontId="9" fillId="0" borderId="25" xfId="0" applyNumberFormat="1" applyFont="1" applyBorder="1" applyAlignment="1">
      <alignment horizontal="center" vertical="center"/>
    </xf>
    <xf numFmtId="170" fontId="16" fillId="0" borderId="12" xfId="0" applyNumberFormat="1" applyFont="1" applyBorder="1" applyAlignment="1">
      <alignment horizontal="center" vertical="center"/>
    </xf>
    <xf numFmtId="170" fontId="16" fillId="0" borderId="15" xfId="0" applyNumberFormat="1" applyFont="1" applyBorder="1" applyAlignment="1">
      <alignment horizontal="center" vertical="center"/>
    </xf>
    <xf numFmtId="164" fontId="5" fillId="0" borderId="0" xfId="0" applyFont="1" applyAlignment="1">
      <alignment/>
    </xf>
    <xf numFmtId="167" fontId="10" fillId="0" borderId="10" xfId="0" applyNumberFormat="1" applyFont="1" applyBorder="1" applyAlignment="1">
      <alignment/>
    </xf>
    <xf numFmtId="167" fontId="10" fillId="0" borderId="7" xfId="0" applyNumberFormat="1" applyFont="1" applyBorder="1" applyAlignment="1">
      <alignment/>
    </xf>
    <xf numFmtId="167" fontId="9" fillId="0" borderId="12" xfId="0" applyNumberFormat="1" applyFont="1" applyFill="1" applyBorder="1" applyAlignment="1">
      <alignment horizontal="center" vertical="center"/>
    </xf>
    <xf numFmtId="166" fontId="9" fillId="0" borderId="14" xfId="0" applyNumberFormat="1" applyFont="1" applyFill="1" applyBorder="1" applyAlignment="1">
      <alignment horizontal="center" vertical="center"/>
    </xf>
    <xf numFmtId="167" fontId="9" fillId="0" borderId="10" xfId="0" applyNumberFormat="1" applyFont="1" applyBorder="1" applyAlignment="1">
      <alignment horizontal="left"/>
    </xf>
    <xf numFmtId="167" fontId="9" fillId="0" borderId="7" xfId="0" applyNumberFormat="1" applyFont="1" applyBorder="1" applyAlignment="1">
      <alignment horizontal="left"/>
    </xf>
    <xf numFmtId="164" fontId="9" fillId="0" borderId="7" xfId="0" applyFont="1" applyBorder="1" applyAlignment="1">
      <alignment vertical="center" wrapText="1"/>
    </xf>
    <xf numFmtId="164" fontId="4" fillId="3" borderId="7" xfId="0" applyFont="1" applyFill="1" applyBorder="1" applyAlignment="1">
      <alignment horizontal="center" vertical="center" wrapText="1"/>
    </xf>
    <xf numFmtId="164" fontId="5" fillId="0" borderId="7" xfId="0" applyFont="1" applyBorder="1" applyAlignment="1">
      <alignment horizontal="center" vertical="center" wrapText="1"/>
    </xf>
    <xf numFmtId="164" fontId="6" fillId="3" borderId="24" xfId="0" applyFont="1" applyFill="1" applyBorder="1" applyAlignment="1">
      <alignment horizontal="center" vertical="center" wrapText="1"/>
    </xf>
    <xf numFmtId="164" fontId="8" fillId="3" borderId="24" xfId="0" applyFont="1" applyFill="1" applyBorder="1" applyAlignment="1">
      <alignment horizontal="center" vertical="center" wrapText="1"/>
    </xf>
    <xf numFmtId="164" fontId="9" fillId="0" borderId="7" xfId="0" applyFont="1" applyBorder="1" applyAlignment="1">
      <alignment vertical="center"/>
    </xf>
    <xf numFmtId="166" fontId="9" fillId="0" borderId="7" xfId="0" applyNumberFormat="1" applyFont="1" applyBorder="1" applyAlignment="1">
      <alignment vertical="center" wrapText="1"/>
    </xf>
    <xf numFmtId="167" fontId="9" fillId="0" borderId="7" xfId="0" applyNumberFormat="1" applyFont="1" applyBorder="1" applyAlignment="1">
      <alignment vertical="center"/>
    </xf>
    <xf numFmtId="166" fontId="9" fillId="0" borderId="7" xfId="0" applyNumberFormat="1" applyFont="1" applyBorder="1" applyAlignment="1">
      <alignment vertical="center"/>
    </xf>
    <xf numFmtId="167" fontId="9" fillId="0" borderId="7" xfId="0" applyNumberFormat="1" applyFont="1" applyBorder="1" applyAlignment="1">
      <alignment vertical="center" wrapText="1"/>
    </xf>
    <xf numFmtId="164" fontId="9" fillId="0" borderId="7" xfId="0" applyFont="1" applyFill="1" applyBorder="1" applyAlignment="1">
      <alignment vertical="center"/>
    </xf>
    <xf numFmtId="164" fontId="9" fillId="0" borderId="7" xfId="0" applyFont="1" applyBorder="1" applyAlignment="1">
      <alignment horizontal="left" vertical="top" wrapText="1"/>
    </xf>
    <xf numFmtId="167" fontId="9" fillId="0" borderId="7" xfId="0" applyNumberFormat="1" applyFont="1" applyBorder="1" applyAlignment="1">
      <alignment/>
    </xf>
    <xf numFmtId="167" fontId="9" fillId="0" borderId="7" xfId="0" applyNumberFormat="1" applyFont="1" applyBorder="1" applyAlignment="1">
      <alignment/>
    </xf>
    <xf numFmtId="164" fontId="6" fillId="5" borderId="24" xfId="0" applyFont="1" applyFill="1" applyBorder="1" applyAlignment="1">
      <alignment horizontal="left" vertical="top"/>
    </xf>
    <xf numFmtId="164" fontId="6" fillId="5" borderId="7" xfId="0" applyFont="1" applyFill="1" applyBorder="1" applyAlignment="1">
      <alignment horizontal="left" vertical="top"/>
    </xf>
    <xf numFmtId="167" fontId="15" fillId="5" borderId="7" xfId="0" applyNumberFormat="1" applyFont="1" applyFill="1" applyBorder="1" applyAlignment="1">
      <alignment vertical="top"/>
    </xf>
    <xf numFmtId="164" fontId="3" fillId="0" borderId="0" xfId="0" applyFont="1" applyAlignment="1">
      <alignment/>
    </xf>
    <xf numFmtId="164" fontId="6" fillId="0" borderId="7" xfId="0" applyFont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left" wrapText="1"/>
    </xf>
    <xf numFmtId="164" fontId="6" fillId="3" borderId="7" xfId="0" applyFont="1" applyFill="1" applyBorder="1" applyAlignment="1">
      <alignment horizontal="center" vertical="center" wrapText="1"/>
    </xf>
    <xf numFmtId="164" fontId="9" fillId="0" borderId="7" xfId="0" applyFont="1" applyFill="1" applyBorder="1" applyAlignment="1">
      <alignment/>
    </xf>
    <xf numFmtId="164" fontId="9" fillId="0" borderId="7" xfId="0" applyFont="1" applyFill="1" applyBorder="1" applyAlignment="1">
      <alignment horizontal="left" wrapText="1"/>
    </xf>
    <xf numFmtId="164" fontId="9" fillId="0" borderId="7" xfId="0" applyFont="1" applyFill="1" applyBorder="1" applyAlignment="1">
      <alignment horizontal="left" vertical="top" wrapText="1"/>
    </xf>
    <xf numFmtId="167" fontId="9" fillId="0" borderId="7" xfId="0" applyNumberFormat="1" applyFont="1" applyFill="1" applyBorder="1" applyAlignment="1">
      <alignment/>
    </xf>
    <xf numFmtId="167" fontId="9" fillId="0" borderId="0" xfId="0" applyNumberFormat="1" applyFont="1" applyBorder="1" applyAlignment="1">
      <alignment vertical="center"/>
    </xf>
    <xf numFmtId="167" fontId="9" fillId="2" borderId="7" xfId="0" applyNumberFormat="1" applyFont="1" applyFill="1" applyBorder="1" applyAlignment="1">
      <alignment/>
    </xf>
    <xf numFmtId="167" fontId="9" fillId="0" borderId="8" xfId="0" applyNumberFormat="1" applyFont="1" applyBorder="1" applyAlignment="1">
      <alignment horizontal="center" vertical="center"/>
    </xf>
    <xf numFmtId="166" fontId="9" fillId="0" borderId="22" xfId="0" applyNumberFormat="1" applyFont="1" applyBorder="1" applyAlignment="1">
      <alignment horizontal="center" vertical="center" wrapText="1"/>
    </xf>
    <xf numFmtId="166" fontId="9" fillId="0" borderId="10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 wrapText="1"/>
    </xf>
    <xf numFmtId="166" fontId="9" fillId="0" borderId="23" xfId="0" applyNumberFormat="1" applyFont="1" applyBorder="1" applyAlignment="1">
      <alignment horizontal="center" vertical="center"/>
    </xf>
    <xf numFmtId="167" fontId="15" fillId="2" borderId="31" xfId="0" applyNumberFormat="1" applyFont="1" applyFill="1" applyBorder="1" applyAlignment="1">
      <alignment vertical="top"/>
    </xf>
    <xf numFmtId="167" fontId="6" fillId="2" borderId="31" xfId="0" applyNumberFormat="1" applyFont="1" applyFill="1" applyBorder="1" applyAlignment="1">
      <alignment vertical="top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1" xfId="0" applyFont="1" applyBorder="1" applyAlignment="1">
      <alignment horizontal="center" vertical="center" wrapText="1"/>
    </xf>
    <xf numFmtId="164" fontId="9" fillId="0" borderId="13" xfId="0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/>
    </xf>
    <xf numFmtId="164" fontId="16" fillId="0" borderId="14" xfId="0" applyFont="1" applyBorder="1" applyAlignment="1">
      <alignment horizontal="center" vertical="center" wrapText="1"/>
    </xf>
    <xf numFmtId="164" fontId="16" fillId="0" borderId="0" xfId="0" applyFont="1" applyAlignment="1">
      <alignment/>
    </xf>
    <xf numFmtId="164" fontId="4" fillId="2" borderId="32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6" fillId="2" borderId="28" xfId="0" applyFont="1" applyFill="1" applyBorder="1" applyAlignment="1">
      <alignment horizontal="center" vertical="center" wrapText="1"/>
    </xf>
    <xf numFmtId="164" fontId="6" fillId="2" borderId="31" xfId="0" applyFont="1" applyFill="1" applyBorder="1" applyAlignment="1">
      <alignment horizontal="center" vertical="center" wrapText="1"/>
    </xf>
    <xf numFmtId="164" fontId="8" fillId="2" borderId="31" xfId="0" applyFont="1" applyFill="1" applyBorder="1" applyAlignment="1">
      <alignment horizontal="center" vertical="center" wrapText="1"/>
    </xf>
    <xf numFmtId="164" fontId="8" fillId="2" borderId="29" xfId="0" applyFont="1" applyFill="1" applyBorder="1" applyAlignment="1">
      <alignment horizontal="center" vertical="center" wrapText="1"/>
    </xf>
    <xf numFmtId="164" fontId="7" fillId="2" borderId="29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right" vertical="center"/>
    </xf>
    <xf numFmtId="164" fontId="29" fillId="0" borderId="9" xfId="0" applyFont="1" applyBorder="1" applyAlignment="1">
      <alignment horizontal="left" vertical="center" wrapText="1"/>
    </xf>
    <xf numFmtId="164" fontId="9" fillId="0" borderId="11" xfId="0" applyFont="1" applyBorder="1" applyAlignment="1">
      <alignment horizontal="right" vertical="center"/>
    </xf>
    <xf numFmtId="164" fontId="6" fillId="0" borderId="11" xfId="0" applyFont="1" applyBorder="1" applyAlignment="1">
      <alignment horizontal="right" vertical="center"/>
    </xf>
    <xf numFmtId="164" fontId="29" fillId="0" borderId="12" xfId="0" applyFont="1" applyBorder="1" applyAlignment="1">
      <alignment horizontal="left" vertical="center" wrapText="1"/>
    </xf>
    <xf numFmtId="171" fontId="9" fillId="0" borderId="11" xfId="0" applyNumberFormat="1" applyFont="1" applyBorder="1" applyAlignment="1">
      <alignment horizontal="right" vertical="center"/>
    </xf>
    <xf numFmtId="164" fontId="9" fillId="0" borderId="33" xfId="0" applyFont="1" applyFill="1" applyBorder="1" applyAlignment="1">
      <alignment horizontal="left" vertical="center" wrapText="1"/>
    </xf>
    <xf numFmtId="164" fontId="9" fillId="0" borderId="33" xfId="0" applyFont="1" applyBorder="1" applyAlignment="1">
      <alignment horizontal="left" vertical="center" wrapText="1"/>
    </xf>
    <xf numFmtId="171" fontId="9" fillId="0" borderId="13" xfId="0" applyNumberFormat="1" applyFont="1" applyBorder="1" applyAlignment="1">
      <alignment horizontal="right" vertical="center"/>
    </xf>
    <xf numFmtId="164" fontId="16" fillId="0" borderId="34" xfId="0" applyFont="1" applyBorder="1" applyAlignment="1">
      <alignment vertical="center" wrapText="1"/>
    </xf>
    <xf numFmtId="166" fontId="9" fillId="0" borderId="14" xfId="0" applyNumberFormat="1" applyFont="1" applyBorder="1" applyAlignment="1">
      <alignment horizontal="center" vertical="center"/>
    </xf>
    <xf numFmtId="164" fontId="14" fillId="2" borderId="35" xfId="0" applyFont="1" applyFill="1" applyBorder="1" applyAlignment="1">
      <alignment horizontal="right" vertical="top"/>
    </xf>
    <xf numFmtId="164" fontId="6" fillId="4" borderId="20" xfId="0" applyFont="1" applyFill="1" applyBorder="1" applyAlignment="1">
      <alignment horizontal="left" vertical="top"/>
    </xf>
    <xf numFmtId="164" fontId="12" fillId="0" borderId="36" xfId="0" applyFont="1" applyBorder="1" applyAlignment="1">
      <alignment horizontal="left" vertical="top" wrapText="1"/>
    </xf>
    <xf numFmtId="164" fontId="6" fillId="4" borderId="37" xfId="0" applyFont="1" applyFill="1" applyBorder="1" applyAlignment="1">
      <alignment horizontal="left" vertical="top"/>
    </xf>
    <xf numFmtId="164" fontId="9" fillId="0" borderId="3" xfId="0" applyFont="1" applyFill="1" applyBorder="1" applyAlignment="1">
      <alignment horizontal="center" vertical="center" wrapText="1"/>
    </xf>
    <xf numFmtId="164" fontId="6" fillId="2" borderId="38" xfId="0" applyFont="1" applyFill="1" applyBorder="1" applyAlignment="1">
      <alignment horizontal="center" vertical="center" wrapText="1"/>
    </xf>
    <xf numFmtId="164" fontId="6" fillId="2" borderId="39" xfId="0" applyFont="1" applyFill="1" applyBorder="1" applyAlignment="1">
      <alignment horizontal="center" vertical="center" wrapText="1"/>
    </xf>
    <xf numFmtId="164" fontId="8" fillId="2" borderId="39" xfId="0" applyFont="1" applyFill="1" applyBorder="1" applyAlignment="1">
      <alignment horizontal="center" vertical="center" wrapText="1"/>
    </xf>
    <xf numFmtId="164" fontId="8" fillId="2" borderId="40" xfId="0" applyFont="1" applyFill="1" applyBorder="1" applyAlignment="1">
      <alignment horizontal="center" vertical="center" wrapText="1"/>
    </xf>
    <xf numFmtId="164" fontId="6" fillId="2" borderId="40" xfId="0" applyFont="1" applyFill="1" applyBorder="1" applyAlignment="1">
      <alignment horizontal="center" vertical="center" wrapText="1"/>
    </xf>
    <xf numFmtId="164" fontId="7" fillId="2" borderId="40" xfId="0" applyFont="1" applyFill="1" applyBorder="1" applyAlignment="1">
      <alignment horizontal="center" vertical="center" wrapText="1"/>
    </xf>
    <xf numFmtId="166" fontId="9" fillId="0" borderId="25" xfId="0" applyNumberFormat="1" applyFont="1" applyBorder="1" applyAlignment="1">
      <alignment horizontal="center" vertical="center" wrapText="1"/>
    </xf>
    <xf numFmtId="167" fontId="9" fillId="0" borderId="41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 vertical="center"/>
    </xf>
    <xf numFmtId="167" fontId="6" fillId="4" borderId="17" xfId="0" applyNumberFormat="1" applyFont="1" applyFill="1" applyBorder="1" applyAlignment="1">
      <alignment horizontal="right"/>
    </xf>
    <xf numFmtId="164" fontId="6" fillId="4" borderId="4" xfId="0" applyFont="1" applyFill="1" applyBorder="1" applyAlignment="1">
      <alignment horizontal="left" vertical="top"/>
    </xf>
    <xf numFmtId="167" fontId="11" fillId="4" borderId="5" xfId="0" applyNumberFormat="1" applyFont="1" applyFill="1" applyBorder="1" applyAlignment="1">
      <alignment/>
    </xf>
    <xf numFmtId="167" fontId="6" fillId="4" borderId="6" xfId="0" applyNumberFormat="1" applyFont="1" applyFill="1" applyBorder="1" applyAlignment="1">
      <alignment horizontal="right"/>
    </xf>
    <xf numFmtId="164" fontId="30" fillId="0" borderId="0" xfId="0" applyFont="1" applyAlignment="1">
      <alignment/>
    </xf>
    <xf numFmtId="164" fontId="21" fillId="0" borderId="28" xfId="0" applyFont="1" applyBorder="1" applyAlignment="1">
      <alignment horizontal="center" vertical="center" wrapText="1"/>
    </xf>
    <xf numFmtId="164" fontId="21" fillId="0" borderId="31" xfId="0" applyFont="1" applyBorder="1" applyAlignment="1">
      <alignment horizontal="center" vertical="center" wrapText="1"/>
    </xf>
    <xf numFmtId="164" fontId="21" fillId="0" borderId="29" xfId="0" applyFont="1" applyBorder="1" applyAlignment="1">
      <alignment horizontal="center" vertical="center" wrapText="1"/>
    </xf>
    <xf numFmtId="164" fontId="31" fillId="0" borderId="1" xfId="0" applyFont="1" applyFill="1" applyBorder="1" applyAlignment="1">
      <alignment vertical="center"/>
    </xf>
    <xf numFmtId="164" fontId="32" fillId="0" borderId="8" xfId="0" applyFont="1" applyBorder="1" applyAlignment="1">
      <alignment vertical="center" wrapText="1"/>
    </xf>
    <xf numFmtId="164" fontId="32" fillId="0" borderId="8" xfId="0" applyFont="1" applyBorder="1" applyAlignment="1">
      <alignment horizontal="center" vertical="center" wrapText="1"/>
    </xf>
    <xf numFmtId="170" fontId="3" fillId="0" borderId="8" xfId="0" applyNumberFormat="1" applyFont="1" applyFill="1" applyBorder="1" applyAlignment="1">
      <alignment horizontal="center" vertical="center"/>
    </xf>
    <xf numFmtId="170" fontId="3" fillId="0" borderId="9" xfId="0" applyNumberFormat="1" applyFont="1" applyFill="1" applyBorder="1" applyAlignment="1">
      <alignment horizontal="center" vertical="center"/>
    </xf>
    <xf numFmtId="164" fontId="31" fillId="0" borderId="11" xfId="0" applyFont="1" applyFill="1" applyBorder="1" applyAlignment="1">
      <alignment vertical="center"/>
    </xf>
    <xf numFmtId="164" fontId="32" fillId="0" borderId="7" xfId="0" applyFont="1" applyBorder="1" applyAlignment="1">
      <alignment vertical="center" wrapText="1"/>
    </xf>
    <xf numFmtId="164" fontId="32" fillId="0" borderId="7" xfId="0" applyFont="1" applyBorder="1" applyAlignment="1">
      <alignment horizontal="center" vertical="center" wrapText="1"/>
    </xf>
    <xf numFmtId="170" fontId="3" fillId="0" borderId="7" xfId="0" applyNumberFormat="1" applyFont="1" applyFill="1" applyBorder="1" applyAlignment="1">
      <alignment horizontal="center" vertical="center"/>
    </xf>
    <xf numFmtId="170" fontId="3" fillId="0" borderId="12" xfId="0" applyNumberFormat="1" applyFont="1" applyFill="1" applyBorder="1" applyAlignment="1">
      <alignment horizontal="center" vertical="center"/>
    </xf>
    <xf numFmtId="164" fontId="33" fillId="0" borderId="11" xfId="0" applyFont="1" applyFill="1" applyBorder="1" applyAlignment="1">
      <alignment vertical="center"/>
    </xf>
    <xf numFmtId="164" fontId="34" fillId="0" borderId="7" xfId="0" applyFont="1" applyBorder="1" applyAlignment="1">
      <alignment horizontal="left" vertical="top" wrapText="1"/>
    </xf>
    <xf numFmtId="170" fontId="31" fillId="0" borderId="12" xfId="0" applyNumberFormat="1" applyFont="1" applyFill="1" applyBorder="1" applyAlignment="1">
      <alignment horizontal="center" vertical="center"/>
    </xf>
    <xf numFmtId="164" fontId="3" fillId="0" borderId="11" xfId="0" applyFont="1" applyFill="1" applyBorder="1" applyAlignment="1">
      <alignment vertical="center"/>
    </xf>
    <xf numFmtId="170" fontId="33" fillId="0" borderId="12" xfId="0" applyNumberFormat="1" applyFont="1" applyFill="1" applyBorder="1" applyAlignment="1">
      <alignment horizontal="center" vertical="center"/>
    </xf>
    <xf numFmtId="164" fontId="34" fillId="0" borderId="7" xfId="0" applyFont="1" applyBorder="1" applyAlignment="1">
      <alignment vertical="top" wrapText="1"/>
    </xf>
    <xf numFmtId="170" fontId="3" fillId="0" borderId="7" xfId="0" applyNumberFormat="1" applyFont="1" applyBorder="1" applyAlignment="1">
      <alignment horizontal="center" vertical="center"/>
    </xf>
    <xf numFmtId="170" fontId="3" fillId="2" borderId="12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B2B2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tyana\AppData\Local\Temp\5-&#1090;&#1080;%20&#1076;&#1085;&#1077;&#1074;&#1085;&#1099;&#1077;%20&#1082;&#1091;&#1088;&#1089;&#1086;&#1074;&#1082;&#1080;%20&#1052;&#1080;&#1044;,%20&#1041;&#1080;&#1042;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tyana\AppData\Local\Temp\+5&#1090;&#1080;&#1076;&#1085;&#1077;&#1074;&#1085;.&#1082;&#1091;&#1088;&#1089;&#1086;&#1074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ть и дитя (лечение ребенка)"/>
      <sheetName val="мать и дитя (лечение обоих)"/>
      <sheetName val="Прайс Общий"/>
      <sheetName val="МиД, БиВ"/>
      <sheetName val="Общеукрепляющая. врослые 5дн"/>
      <sheetName val="Здоровые сосуды ВЗР 5дн"/>
      <sheetName val="Формула Молодости ВЗР 5дн"/>
      <sheetName val="Мой иммунитет. детская"/>
      <sheetName val="Здоровые спинки. детская"/>
      <sheetName val="В здоровом теле!"/>
      <sheetName val="Стальной корсет"/>
      <sheetName val="СВОД"/>
      <sheetName val="Мой иммунитет ДЕТ."/>
      <sheetName val="Здоровые спинки ДЕТ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ть и дитя (лечение ребенка)"/>
      <sheetName val="мать и дитя (лечение обоих)"/>
      <sheetName val="Прайс Общий"/>
      <sheetName val="МиД, БиВ"/>
      <sheetName val="Общеукрепляющая. врослые 5дн"/>
      <sheetName val="Здоровые сосуды ВЗР 5дн"/>
      <sheetName val="Мой иммунитет. детская"/>
      <sheetName val="Здоровые спинки. детская"/>
      <sheetName val="Стальной корсет"/>
      <sheetName val="В здоровом теле!"/>
      <sheetName val="СВОД"/>
      <sheetName val="Мой иммунитет ДЕТ."/>
      <sheetName val="Здоровые спинки ДЕТ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B1:O27"/>
  <sheetViews>
    <sheetView zoomScale="87" zoomScaleNormal="87" workbookViewId="0" topLeftCell="A12">
      <selection activeCell="C3" sqref="C3"/>
    </sheetView>
  </sheetViews>
  <sheetFormatPr defaultColWidth="8.00390625" defaultRowHeight="15"/>
  <cols>
    <col min="1" max="1" width="9.00390625" style="0" customWidth="1"/>
    <col min="2" max="2" width="7.00390625" style="0" customWidth="1"/>
    <col min="3" max="3" width="35.57421875" style="0" customWidth="1"/>
    <col min="4" max="4" width="57.421875" style="0" customWidth="1"/>
    <col min="5" max="5" width="10.140625" style="0" customWidth="1"/>
    <col min="6" max="6" width="13.7109375" style="0" customWidth="1"/>
    <col min="7" max="7" width="18.421875" style="0" customWidth="1"/>
    <col min="8" max="8" width="16.140625" style="0" hidden="1" customWidth="1"/>
    <col min="9" max="9" width="17.57421875" style="0" hidden="1" customWidth="1"/>
    <col min="10" max="10" width="15.8515625" style="0" hidden="1" customWidth="1"/>
    <col min="11" max="11" width="16.140625" style="0" hidden="1" customWidth="1"/>
    <col min="12" max="12" width="13.57421875" style="0" hidden="1" customWidth="1"/>
    <col min="13" max="13" width="9.00390625" style="0" hidden="1" customWidth="1"/>
    <col min="14" max="16384" width="9.00390625" style="0" customWidth="1"/>
  </cols>
  <sheetData>
    <row r="1" ht="18.75">
      <c r="G1" s="1"/>
    </row>
    <row r="2" ht="18.75">
      <c r="G2" s="1"/>
    </row>
    <row r="3" ht="15.75">
      <c r="B3" s="2" t="s">
        <v>0</v>
      </c>
    </row>
    <row r="4" spans="2:7" ht="26.25" customHeight="1">
      <c r="B4" s="3" t="s">
        <v>1</v>
      </c>
      <c r="C4" s="3"/>
      <c r="D4" s="3"/>
      <c r="E4" s="3"/>
      <c r="F4" s="3"/>
      <c r="G4" s="3"/>
    </row>
    <row r="5" spans="2:7" ht="31.5" customHeight="1">
      <c r="B5" s="4" t="s">
        <v>2</v>
      </c>
      <c r="C5" s="4"/>
      <c r="D5" s="4"/>
      <c r="E5" s="4"/>
      <c r="F5" s="4"/>
      <c r="G5" s="4"/>
    </row>
    <row r="6" spans="2:7" ht="93" customHeight="1">
      <c r="B6" s="5" t="s">
        <v>3</v>
      </c>
      <c r="C6" s="5"/>
      <c r="D6" s="5"/>
      <c r="E6" s="5"/>
      <c r="F6" s="5"/>
      <c r="G6" s="5"/>
    </row>
    <row r="7" spans="2:12" ht="74.25" customHeight="1">
      <c r="B7" s="6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8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</row>
    <row r="8" spans="2:13" ht="46.5" customHeight="1">
      <c r="B8" s="10">
        <v>1</v>
      </c>
      <c r="C8" s="11" t="s">
        <v>15</v>
      </c>
      <c r="D8" s="11" t="s">
        <v>16</v>
      </c>
      <c r="E8" s="12">
        <v>1</v>
      </c>
      <c r="F8" s="13">
        <v>0</v>
      </c>
      <c r="G8" s="14">
        <v>0</v>
      </c>
      <c r="H8" s="15">
        <v>400</v>
      </c>
      <c r="I8" s="16">
        <v>400</v>
      </c>
      <c r="J8" s="16">
        <v>400</v>
      </c>
      <c r="K8" s="16">
        <v>400</v>
      </c>
      <c r="L8" s="16">
        <v>400</v>
      </c>
      <c r="M8" s="13">
        <v>400</v>
      </c>
    </row>
    <row r="9" spans="2:13" ht="37.5" customHeight="1">
      <c r="B9" s="17">
        <v>2</v>
      </c>
      <c r="C9" s="18" t="s">
        <v>17</v>
      </c>
      <c r="D9" s="18" t="s">
        <v>18</v>
      </c>
      <c r="E9" s="19">
        <v>5</v>
      </c>
      <c r="F9" s="20">
        <v>40</v>
      </c>
      <c r="G9" s="21">
        <f aca="true" t="shared" si="0" ref="G9:G17">PRODUCT(F9*E9)</f>
        <v>200</v>
      </c>
      <c r="H9" s="15">
        <v>245</v>
      </c>
      <c r="I9" s="16">
        <v>245</v>
      </c>
      <c r="J9" s="16">
        <v>245</v>
      </c>
      <c r="K9" s="16">
        <v>245</v>
      </c>
      <c r="L9" s="16">
        <v>245</v>
      </c>
      <c r="M9" s="22">
        <v>30</v>
      </c>
    </row>
    <row r="10" spans="2:13" ht="45.75" customHeight="1">
      <c r="B10" s="17">
        <v>3</v>
      </c>
      <c r="C10" s="18" t="s">
        <v>19</v>
      </c>
      <c r="D10" s="18" t="s">
        <v>20</v>
      </c>
      <c r="E10" s="23">
        <v>5</v>
      </c>
      <c r="F10" s="20">
        <v>40</v>
      </c>
      <c r="G10" s="21">
        <f t="shared" si="0"/>
        <v>200</v>
      </c>
      <c r="H10" s="15">
        <v>140</v>
      </c>
      <c r="I10" s="16">
        <v>140</v>
      </c>
      <c r="J10" s="16">
        <v>140</v>
      </c>
      <c r="K10" s="16">
        <v>140</v>
      </c>
      <c r="L10" s="16">
        <v>140</v>
      </c>
      <c r="M10" s="20">
        <v>30</v>
      </c>
    </row>
    <row r="11" spans="2:13" ht="53.25" customHeight="1">
      <c r="B11" s="17">
        <v>4</v>
      </c>
      <c r="C11" s="18" t="s">
        <v>21</v>
      </c>
      <c r="D11" s="18" t="s">
        <v>22</v>
      </c>
      <c r="E11" s="23">
        <v>2</v>
      </c>
      <c r="F11" s="20">
        <f>M11*1.3</f>
        <v>520</v>
      </c>
      <c r="G11" s="21">
        <f t="shared" si="0"/>
        <v>1040</v>
      </c>
      <c r="H11" s="15">
        <v>730</v>
      </c>
      <c r="I11" s="16">
        <v>730</v>
      </c>
      <c r="J11" s="16">
        <v>730</v>
      </c>
      <c r="K11" s="16">
        <v>730</v>
      </c>
      <c r="L11" s="16">
        <v>730</v>
      </c>
      <c r="M11" s="20">
        <v>400</v>
      </c>
    </row>
    <row r="12" spans="2:13" ht="57.75" customHeight="1">
      <c r="B12" s="17">
        <v>5</v>
      </c>
      <c r="C12" s="18" t="s">
        <v>23</v>
      </c>
      <c r="D12" s="18" t="s">
        <v>24</v>
      </c>
      <c r="E12" s="23">
        <v>2</v>
      </c>
      <c r="F12" s="20">
        <v>650</v>
      </c>
      <c r="G12" s="21">
        <f t="shared" si="0"/>
        <v>1300</v>
      </c>
      <c r="H12" s="15">
        <v>800</v>
      </c>
      <c r="I12" s="16">
        <v>800</v>
      </c>
      <c r="J12" s="16">
        <v>800</v>
      </c>
      <c r="K12" s="16">
        <v>800</v>
      </c>
      <c r="L12" s="16">
        <v>800</v>
      </c>
      <c r="M12" s="20">
        <v>400</v>
      </c>
    </row>
    <row r="13" spans="2:13" ht="63" customHeight="1">
      <c r="B13" s="17">
        <v>6</v>
      </c>
      <c r="C13" s="18" t="s">
        <v>25</v>
      </c>
      <c r="D13" s="18" t="s">
        <v>26</v>
      </c>
      <c r="E13" s="19">
        <v>5</v>
      </c>
      <c r="F13" s="20">
        <f aca="true" t="shared" si="1" ref="F13:F16">M13*1.3</f>
        <v>260</v>
      </c>
      <c r="G13" s="21">
        <f t="shared" si="0"/>
        <v>1300</v>
      </c>
      <c r="H13" s="15">
        <v>900</v>
      </c>
      <c r="I13" s="16">
        <v>900</v>
      </c>
      <c r="J13" s="16">
        <v>900</v>
      </c>
      <c r="K13" s="16">
        <v>900</v>
      </c>
      <c r="L13" s="16">
        <v>900</v>
      </c>
      <c r="M13" s="24">
        <v>200</v>
      </c>
    </row>
    <row r="14" spans="2:13" ht="44.25" customHeight="1">
      <c r="B14" s="17">
        <v>7</v>
      </c>
      <c r="C14" s="18" t="s">
        <v>27</v>
      </c>
      <c r="D14" s="18" t="s">
        <v>28</v>
      </c>
      <c r="E14" s="19">
        <v>2</v>
      </c>
      <c r="F14" s="20">
        <f t="shared" si="1"/>
        <v>1950</v>
      </c>
      <c r="G14" s="21">
        <f t="shared" si="0"/>
        <v>3900</v>
      </c>
      <c r="H14" s="15"/>
      <c r="I14" s="16"/>
      <c r="J14" s="16"/>
      <c r="K14" s="16"/>
      <c r="L14" s="16"/>
      <c r="M14" s="24">
        <v>1500</v>
      </c>
    </row>
    <row r="15" spans="2:13" ht="100.5" customHeight="1">
      <c r="B15" s="17">
        <v>8</v>
      </c>
      <c r="C15" s="18" t="s">
        <v>29</v>
      </c>
      <c r="D15" s="18" t="s">
        <v>30</v>
      </c>
      <c r="E15" s="19">
        <v>4</v>
      </c>
      <c r="F15" s="20">
        <f t="shared" si="1"/>
        <v>130</v>
      </c>
      <c r="G15" s="21">
        <f t="shared" si="0"/>
        <v>520</v>
      </c>
      <c r="H15" s="15">
        <v>700</v>
      </c>
      <c r="I15" s="16">
        <v>700</v>
      </c>
      <c r="J15" s="16">
        <v>700</v>
      </c>
      <c r="K15" s="16">
        <v>700</v>
      </c>
      <c r="L15" s="16">
        <v>700</v>
      </c>
      <c r="M15" s="24">
        <v>100</v>
      </c>
    </row>
    <row r="16" spans="2:13" ht="54" customHeight="1">
      <c r="B16" s="17">
        <v>9</v>
      </c>
      <c r="C16" s="18" t="s">
        <v>31</v>
      </c>
      <c r="D16" s="18" t="s">
        <v>32</v>
      </c>
      <c r="E16" s="19">
        <v>3</v>
      </c>
      <c r="F16" s="20">
        <f t="shared" si="1"/>
        <v>260</v>
      </c>
      <c r="G16" s="21">
        <f t="shared" si="0"/>
        <v>780</v>
      </c>
      <c r="H16" s="15">
        <v>570</v>
      </c>
      <c r="I16" s="16">
        <v>570</v>
      </c>
      <c r="J16" s="16">
        <v>570</v>
      </c>
      <c r="K16" s="16">
        <v>570</v>
      </c>
      <c r="L16" s="16">
        <v>570</v>
      </c>
      <c r="M16" s="24">
        <v>200</v>
      </c>
    </row>
    <row r="17" spans="2:13" ht="46.5" customHeight="1">
      <c r="B17" s="25">
        <v>10</v>
      </c>
      <c r="C17" s="26" t="s">
        <v>33</v>
      </c>
      <c r="D17" s="26" t="s">
        <v>34</v>
      </c>
      <c r="E17" s="27">
        <v>3</v>
      </c>
      <c r="F17" s="28">
        <v>280</v>
      </c>
      <c r="G17" s="29">
        <f t="shared" si="0"/>
        <v>840</v>
      </c>
      <c r="H17" s="15"/>
      <c r="I17" s="16"/>
      <c r="J17" s="16"/>
      <c r="K17" s="16"/>
      <c r="L17" s="16"/>
      <c r="M17" s="30">
        <v>210</v>
      </c>
    </row>
    <row r="18" spans="2:12" ht="27" customHeight="1">
      <c r="B18" s="31" t="s">
        <v>35</v>
      </c>
      <c r="C18" s="31"/>
      <c r="D18" s="31"/>
      <c r="E18" s="31"/>
      <c r="F18" s="31"/>
      <c r="G18" s="32">
        <f>SUM(G8:G17)</f>
        <v>10080</v>
      </c>
      <c r="H18" s="33">
        <f>SUM(H8:H16)</f>
        <v>4485</v>
      </c>
      <c r="I18" s="33">
        <f>SUM(I8:I16)</f>
        <v>4485</v>
      </c>
      <c r="J18" s="33">
        <f>SUM(J8:J16)</f>
        <v>4485</v>
      </c>
      <c r="K18" s="33">
        <f>SUM(K8:K16)</f>
        <v>4485</v>
      </c>
      <c r="L18" s="33">
        <f>SUM(L8:L16)</f>
        <v>4485</v>
      </c>
    </row>
    <row r="19" spans="2:12" ht="23.25" customHeight="1">
      <c r="B19" s="34" t="s">
        <v>36</v>
      </c>
      <c r="C19" s="34"/>
      <c r="D19" s="34"/>
      <c r="E19" s="34"/>
      <c r="F19" s="34"/>
      <c r="G19" s="35">
        <v>0.1</v>
      </c>
      <c r="H19" s="36">
        <v>0.1</v>
      </c>
      <c r="I19" s="36">
        <v>0.1</v>
      </c>
      <c r="J19" s="36">
        <v>0.1</v>
      </c>
      <c r="K19" s="36">
        <v>0.1</v>
      </c>
      <c r="L19" s="36">
        <v>0.1</v>
      </c>
    </row>
    <row r="20" spans="2:12" ht="23.25" customHeight="1">
      <c r="B20" s="37" t="s">
        <v>37</v>
      </c>
      <c r="C20" s="37"/>
      <c r="D20" s="37"/>
      <c r="E20" s="37"/>
      <c r="F20" s="37"/>
      <c r="G20" s="38">
        <f>G18-G18*G19</f>
        <v>9072</v>
      </c>
      <c r="H20" s="39">
        <f>H18-(H18*H19)</f>
        <v>4036.5</v>
      </c>
      <c r="I20" s="39">
        <f>I18-(I18*I19)</f>
        <v>4036.5</v>
      </c>
      <c r="J20" s="39">
        <f>J18-(J18*J19)</f>
        <v>4036.5</v>
      </c>
      <c r="K20" s="39">
        <f>K18-(K18*K19)</f>
        <v>4036.5</v>
      </c>
      <c r="L20" s="39">
        <f>L18-(L18*L19)</f>
        <v>4036.5</v>
      </c>
    </row>
    <row r="21" spans="2:7" ht="30" customHeight="1">
      <c r="B21" s="40" t="s">
        <v>38</v>
      </c>
      <c r="C21" s="40"/>
      <c r="D21" s="40"/>
      <c r="E21" s="40"/>
      <c r="F21" s="40"/>
      <c r="G21" s="41">
        <v>9100</v>
      </c>
    </row>
    <row r="23" spans="2:7" ht="33" customHeight="1">
      <c r="B23" s="42" t="s">
        <v>39</v>
      </c>
      <c r="C23" s="43" t="s">
        <v>40</v>
      </c>
      <c r="D23" s="43"/>
      <c r="E23" s="43"/>
      <c r="F23" s="43"/>
      <c r="G23" s="43"/>
    </row>
    <row r="24" spans="2:15" ht="50.25" customHeight="1">
      <c r="B24" s="42" t="s">
        <v>41</v>
      </c>
      <c r="C24" s="43" t="s">
        <v>42</v>
      </c>
      <c r="D24" s="43"/>
      <c r="E24" s="43"/>
      <c r="F24" s="43"/>
      <c r="G24" s="43"/>
      <c r="H24" s="44"/>
      <c r="I24" s="44"/>
      <c r="J24" s="44"/>
      <c r="K24" s="44"/>
      <c r="L24" s="44"/>
      <c r="M24" s="44"/>
      <c r="N24" s="44"/>
      <c r="O24" s="44"/>
    </row>
    <row r="25" spans="6:7" ht="21">
      <c r="F25" s="45" t="s">
        <v>43</v>
      </c>
      <c r="G25" s="46">
        <f>G21/6</f>
        <v>1516.6666666666667</v>
      </c>
    </row>
    <row r="27" spans="6:7" ht="21">
      <c r="F27" s="45" t="s">
        <v>44</v>
      </c>
      <c r="G27" s="46">
        <v>1500</v>
      </c>
    </row>
  </sheetData>
  <sheetProtection selectLockedCells="1" selectUnlockedCells="1"/>
  <mergeCells count="9">
    <mergeCell ref="B4:G4"/>
    <mergeCell ref="B5:G5"/>
    <mergeCell ref="B6:G6"/>
    <mergeCell ref="B18:F18"/>
    <mergeCell ref="B19:F19"/>
    <mergeCell ref="B20:F20"/>
    <mergeCell ref="B21:F21"/>
    <mergeCell ref="C23:G23"/>
    <mergeCell ref="C24:G24"/>
  </mergeCells>
  <printOptions/>
  <pageMargins left="0.25972222222222224" right="0.2597222222222222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M33"/>
  <sheetViews>
    <sheetView zoomScale="96" zoomScaleNormal="96" workbookViewId="0" topLeftCell="A1">
      <selection activeCell="T8" sqref="T8"/>
    </sheetView>
  </sheetViews>
  <sheetFormatPr defaultColWidth="8.00390625" defaultRowHeight="15"/>
  <cols>
    <col min="1" max="1" width="9.00390625" style="0" customWidth="1"/>
    <col min="2" max="2" width="7.8515625" style="0" customWidth="1"/>
    <col min="3" max="3" width="35.00390625" style="0" customWidth="1"/>
    <col min="4" max="4" width="56.28125" style="0" customWidth="1"/>
    <col min="5" max="5" width="11.140625" style="0" customWidth="1"/>
    <col min="6" max="6" width="12.7109375" style="0" customWidth="1"/>
    <col min="7" max="7" width="18.140625" style="0" customWidth="1"/>
    <col min="8" max="8" width="18.421875" style="0" hidden="1" customWidth="1"/>
    <col min="9" max="9" width="17.140625" style="0" hidden="1" customWidth="1"/>
    <col min="10" max="10" width="16.7109375" style="0" hidden="1" customWidth="1"/>
    <col min="11" max="11" width="13.8515625" style="0" hidden="1" customWidth="1"/>
    <col min="12" max="12" width="15.421875" style="0" hidden="1" customWidth="1"/>
    <col min="13" max="13" width="6.7109375" style="0" hidden="1" customWidth="1"/>
    <col min="14" max="16384" width="9.00390625" style="0" customWidth="1"/>
  </cols>
  <sheetData>
    <row r="1" ht="18.75">
      <c r="G1" s="47"/>
    </row>
    <row r="2" ht="20.25" customHeight="1">
      <c r="B2" s="2" t="s">
        <v>0</v>
      </c>
    </row>
    <row r="3" spans="2:7" ht="27" customHeight="1">
      <c r="B3" s="3" t="s">
        <v>177</v>
      </c>
      <c r="C3" s="3"/>
      <c r="D3" s="3"/>
      <c r="E3" s="3"/>
      <c r="F3" s="3"/>
      <c r="G3" s="3"/>
    </row>
    <row r="4" spans="2:7" ht="28.5" customHeight="1">
      <c r="B4" s="4" t="s">
        <v>2</v>
      </c>
      <c r="C4" s="4"/>
      <c r="D4" s="4"/>
      <c r="E4" s="4"/>
      <c r="F4" s="4"/>
      <c r="G4" s="4"/>
    </row>
    <row r="5" spans="2:7" ht="68.25" customHeight="1">
      <c r="B5" s="5" t="s">
        <v>178</v>
      </c>
      <c r="C5" s="5"/>
      <c r="D5" s="5"/>
      <c r="E5" s="5"/>
      <c r="F5" s="5"/>
      <c r="G5" s="5"/>
    </row>
    <row r="6" spans="2:12" ht="82.5" customHeight="1">
      <c r="B6" s="6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8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</row>
    <row r="7" spans="2:13" ht="37.5" customHeight="1">
      <c r="B7" s="10">
        <v>1</v>
      </c>
      <c r="C7" s="11" t="s">
        <v>15</v>
      </c>
      <c r="D7" s="11" t="s">
        <v>16</v>
      </c>
      <c r="E7" s="12">
        <v>1</v>
      </c>
      <c r="F7" s="172">
        <v>0</v>
      </c>
      <c r="G7" s="120">
        <f aca="true" t="shared" si="0" ref="G7:G16">E7*F7</f>
        <v>0</v>
      </c>
      <c r="H7" s="15">
        <v>400</v>
      </c>
      <c r="I7" s="16">
        <v>400</v>
      </c>
      <c r="J7" s="16">
        <v>400</v>
      </c>
      <c r="K7" s="16">
        <v>400</v>
      </c>
      <c r="L7" s="16">
        <v>400</v>
      </c>
      <c r="M7" s="172">
        <v>400</v>
      </c>
    </row>
    <row r="8" spans="2:13" ht="45.75" customHeight="1">
      <c r="B8" s="17">
        <v>2</v>
      </c>
      <c r="C8" s="18" t="s">
        <v>17</v>
      </c>
      <c r="D8" s="18" t="s">
        <v>18</v>
      </c>
      <c r="E8" s="19">
        <v>6</v>
      </c>
      <c r="F8" s="98">
        <v>40</v>
      </c>
      <c r="G8" s="121">
        <f t="shared" si="0"/>
        <v>240</v>
      </c>
      <c r="H8" s="15">
        <v>245</v>
      </c>
      <c r="I8" s="16">
        <v>245</v>
      </c>
      <c r="J8" s="16">
        <v>245</v>
      </c>
      <c r="K8" s="16">
        <v>245</v>
      </c>
      <c r="L8" s="16">
        <v>245</v>
      </c>
      <c r="M8" s="98">
        <v>30</v>
      </c>
    </row>
    <row r="9" spans="2:13" ht="35.25" customHeight="1">
      <c r="B9" s="17">
        <v>3</v>
      </c>
      <c r="C9" s="18" t="s">
        <v>19</v>
      </c>
      <c r="D9" s="18" t="s">
        <v>20</v>
      </c>
      <c r="E9" s="23">
        <v>6</v>
      </c>
      <c r="F9" s="98">
        <v>40</v>
      </c>
      <c r="G9" s="121">
        <f t="shared" si="0"/>
        <v>240</v>
      </c>
      <c r="H9" s="15">
        <v>140</v>
      </c>
      <c r="I9" s="16">
        <v>140</v>
      </c>
      <c r="J9" s="16">
        <v>140</v>
      </c>
      <c r="K9" s="16">
        <v>140</v>
      </c>
      <c r="L9" s="16">
        <v>140</v>
      </c>
      <c r="M9" s="98">
        <v>30</v>
      </c>
    </row>
    <row r="10" spans="2:13" ht="33.75" customHeight="1">
      <c r="B10" s="17">
        <v>4</v>
      </c>
      <c r="C10" s="122" t="s">
        <v>25</v>
      </c>
      <c r="D10" s="18" t="s">
        <v>26</v>
      </c>
      <c r="E10" s="19">
        <v>5</v>
      </c>
      <c r="F10" s="98">
        <f aca="true" t="shared" si="1" ref="F10:F11">M10*1.3</f>
        <v>260</v>
      </c>
      <c r="G10" s="121">
        <f t="shared" si="0"/>
        <v>1300</v>
      </c>
      <c r="H10" s="15">
        <v>900</v>
      </c>
      <c r="I10" s="16">
        <v>900</v>
      </c>
      <c r="J10" s="16">
        <v>900</v>
      </c>
      <c r="K10" s="16">
        <v>900</v>
      </c>
      <c r="L10" s="16">
        <v>900</v>
      </c>
      <c r="M10" s="98">
        <v>200</v>
      </c>
    </row>
    <row r="11" spans="2:13" ht="49.5" customHeight="1">
      <c r="B11" s="17">
        <v>5</v>
      </c>
      <c r="C11" s="18" t="s">
        <v>31</v>
      </c>
      <c r="D11" s="18" t="s">
        <v>32</v>
      </c>
      <c r="E11" s="19">
        <v>5</v>
      </c>
      <c r="F11" s="98">
        <f t="shared" si="1"/>
        <v>260</v>
      </c>
      <c r="G11" s="121">
        <f t="shared" si="0"/>
        <v>1300</v>
      </c>
      <c r="H11" s="15">
        <v>950</v>
      </c>
      <c r="I11" s="16">
        <v>950</v>
      </c>
      <c r="J11" s="16">
        <v>950</v>
      </c>
      <c r="K11" s="16">
        <v>950</v>
      </c>
      <c r="L11" s="16">
        <v>950</v>
      </c>
      <c r="M11" s="98">
        <v>200</v>
      </c>
    </row>
    <row r="12" spans="2:13" ht="49.5" customHeight="1">
      <c r="B12" s="17">
        <v>6</v>
      </c>
      <c r="C12" s="18" t="s">
        <v>158</v>
      </c>
      <c r="D12" s="18" t="s">
        <v>159</v>
      </c>
      <c r="E12" s="23">
        <v>2</v>
      </c>
      <c r="F12" s="20">
        <v>260</v>
      </c>
      <c r="G12" s="121">
        <f t="shared" si="0"/>
        <v>520</v>
      </c>
      <c r="H12" s="15"/>
      <c r="I12" s="16"/>
      <c r="J12" s="16"/>
      <c r="K12" s="16"/>
      <c r="L12" s="16"/>
      <c r="M12" s="98"/>
    </row>
    <row r="13" spans="2:13" ht="52.5" customHeight="1">
      <c r="B13" s="17">
        <v>7</v>
      </c>
      <c r="C13" s="18" t="s">
        <v>179</v>
      </c>
      <c r="D13" s="18" t="s">
        <v>180</v>
      </c>
      <c r="E13" s="19">
        <v>5</v>
      </c>
      <c r="F13" s="98">
        <f>M13*1.3</f>
        <v>130</v>
      </c>
      <c r="G13" s="121">
        <f t="shared" si="0"/>
        <v>650</v>
      </c>
      <c r="H13" s="15">
        <v>500</v>
      </c>
      <c r="I13" s="16">
        <v>500</v>
      </c>
      <c r="J13" s="16">
        <v>500</v>
      </c>
      <c r="K13" s="16">
        <v>500</v>
      </c>
      <c r="L13" s="16">
        <v>500</v>
      </c>
      <c r="M13" s="98">
        <v>100</v>
      </c>
    </row>
    <row r="14" spans="2:13" ht="57.75" customHeight="1">
      <c r="B14" s="17">
        <v>8</v>
      </c>
      <c r="C14" s="18" t="s">
        <v>23</v>
      </c>
      <c r="D14" s="18" t="s">
        <v>24</v>
      </c>
      <c r="E14" s="19">
        <v>1</v>
      </c>
      <c r="F14" s="98">
        <v>650</v>
      </c>
      <c r="G14" s="121">
        <f t="shared" si="0"/>
        <v>650</v>
      </c>
      <c r="H14" s="15">
        <v>400</v>
      </c>
      <c r="I14" s="16">
        <v>400</v>
      </c>
      <c r="J14" s="16">
        <v>400</v>
      </c>
      <c r="K14" s="16">
        <v>400</v>
      </c>
      <c r="L14" s="16">
        <v>400</v>
      </c>
      <c r="M14" s="98">
        <v>400</v>
      </c>
    </row>
    <row r="15" spans="2:13" ht="32.25" customHeight="1">
      <c r="B15" s="17">
        <v>9</v>
      </c>
      <c r="C15" s="18" t="s">
        <v>82</v>
      </c>
      <c r="D15" s="18" t="s">
        <v>181</v>
      </c>
      <c r="E15" s="19">
        <v>3</v>
      </c>
      <c r="F15" s="98">
        <f>M15*1.3</f>
        <v>130</v>
      </c>
      <c r="G15" s="121">
        <f t="shared" si="0"/>
        <v>390</v>
      </c>
      <c r="H15" s="15">
        <v>300</v>
      </c>
      <c r="I15" s="16">
        <v>300</v>
      </c>
      <c r="J15" s="16">
        <v>300</v>
      </c>
      <c r="K15" s="16">
        <v>300</v>
      </c>
      <c r="L15" s="16">
        <v>300</v>
      </c>
      <c r="M15" s="98">
        <v>100</v>
      </c>
    </row>
    <row r="16" spans="2:13" ht="52.5" customHeight="1">
      <c r="B16" s="17">
        <v>10</v>
      </c>
      <c r="C16" s="18" t="s">
        <v>182</v>
      </c>
      <c r="D16" s="18" t="s">
        <v>174</v>
      </c>
      <c r="E16" s="19">
        <v>3</v>
      </c>
      <c r="F16" s="98">
        <v>330</v>
      </c>
      <c r="G16" s="121">
        <f t="shared" si="0"/>
        <v>990</v>
      </c>
      <c r="H16" s="15">
        <v>460</v>
      </c>
      <c r="I16" s="16">
        <v>460</v>
      </c>
      <c r="J16" s="16">
        <v>460</v>
      </c>
      <c r="K16" s="16">
        <v>460</v>
      </c>
      <c r="L16" s="16">
        <v>460</v>
      </c>
      <c r="M16" s="173">
        <v>250</v>
      </c>
    </row>
    <row r="17" spans="2:13" ht="52.5" customHeight="1">
      <c r="B17" s="25">
        <v>11</v>
      </c>
      <c r="C17" s="26" t="s">
        <v>33</v>
      </c>
      <c r="D17" s="26" t="s">
        <v>34</v>
      </c>
      <c r="E17" s="27">
        <v>3</v>
      </c>
      <c r="F17" s="28">
        <v>280</v>
      </c>
      <c r="G17" s="29">
        <f>PRODUCT(F17*E17)</f>
        <v>840</v>
      </c>
      <c r="H17" s="15"/>
      <c r="I17" s="16"/>
      <c r="J17" s="16"/>
      <c r="K17" s="16"/>
      <c r="L17" s="16"/>
      <c r="M17" s="174"/>
    </row>
    <row r="18" spans="2:12" ht="27" customHeight="1">
      <c r="B18" s="31" t="s">
        <v>35</v>
      </c>
      <c r="C18" s="31"/>
      <c r="D18" s="31"/>
      <c r="E18" s="31"/>
      <c r="F18" s="31"/>
      <c r="G18" s="32">
        <f>SUM(G7:G17)</f>
        <v>7120</v>
      </c>
      <c r="H18" s="33">
        <f>SUM(H7:H16)</f>
        <v>4295</v>
      </c>
      <c r="I18" s="33">
        <f>SUM(I7:I16)</f>
        <v>4295</v>
      </c>
      <c r="J18" s="33">
        <f>SUM(J7:J16)</f>
        <v>4295</v>
      </c>
      <c r="K18" s="33">
        <f>SUM(K7:K16)</f>
        <v>4295</v>
      </c>
      <c r="L18" s="33">
        <f>SUM(L7:L16)</f>
        <v>4295</v>
      </c>
    </row>
    <row r="19" spans="2:12" ht="23.25" customHeight="1">
      <c r="B19" s="34" t="s">
        <v>36</v>
      </c>
      <c r="C19" s="34"/>
      <c r="D19" s="34"/>
      <c r="E19" s="34"/>
      <c r="F19" s="34"/>
      <c r="G19" s="35">
        <v>0.1</v>
      </c>
      <c r="H19" s="36">
        <v>0.1</v>
      </c>
      <c r="I19" s="36">
        <v>0.1</v>
      </c>
      <c r="J19" s="36">
        <v>0.1</v>
      </c>
      <c r="K19" s="36">
        <v>0.1</v>
      </c>
      <c r="L19" s="36">
        <v>0.1</v>
      </c>
    </row>
    <row r="20" spans="2:12" ht="23.25" customHeight="1">
      <c r="B20" s="37" t="s">
        <v>37</v>
      </c>
      <c r="C20" s="37"/>
      <c r="D20" s="37"/>
      <c r="E20" s="37"/>
      <c r="F20" s="37"/>
      <c r="G20" s="38">
        <f>G18-G18*G19</f>
        <v>6408</v>
      </c>
      <c r="H20" s="36"/>
      <c r="I20" s="36"/>
      <c r="J20" s="36"/>
      <c r="K20" s="36"/>
      <c r="L20" s="36"/>
    </row>
    <row r="21" spans="2:12" ht="23.25" customHeight="1">
      <c r="B21" s="40" t="s">
        <v>38</v>
      </c>
      <c r="C21" s="40"/>
      <c r="D21" s="40"/>
      <c r="E21" s="40"/>
      <c r="F21" s="40"/>
      <c r="G21" s="41">
        <v>6400</v>
      </c>
      <c r="H21" s="39">
        <f>H18-(H18*H19)</f>
        <v>3865.5</v>
      </c>
      <c r="I21" s="39">
        <f>I18-(I18*I19)</f>
        <v>3865.5</v>
      </c>
      <c r="J21" s="39">
        <f>J18-(J18*J19)</f>
        <v>3865.5</v>
      </c>
      <c r="K21" s="39">
        <f>K18-(K18*K19)</f>
        <v>3865.5</v>
      </c>
      <c r="L21" s="39">
        <f>L18-(L18*L19)</f>
        <v>3865.5</v>
      </c>
    </row>
    <row r="22" spans="2:12" ht="24.75" customHeight="1" hidden="1">
      <c r="B22" s="126" t="s">
        <v>87</v>
      </c>
      <c r="C22" s="126"/>
      <c r="D22" s="126"/>
      <c r="E22" s="126"/>
      <c r="F22" s="126"/>
      <c r="G22" s="105">
        <f>6*1100</f>
        <v>6600</v>
      </c>
      <c r="H22" s="105">
        <f>6*1200</f>
        <v>7200</v>
      </c>
      <c r="I22" s="105">
        <f>6*1300</f>
        <v>7800</v>
      </c>
      <c r="J22" s="105">
        <f>6*1500</f>
        <v>9000</v>
      </c>
      <c r="K22" s="105">
        <f>7*450</f>
        <v>3150</v>
      </c>
      <c r="L22" s="105">
        <v>0</v>
      </c>
    </row>
    <row r="23" spans="2:12" ht="23.25" customHeight="1" hidden="1">
      <c r="B23" s="127" t="s">
        <v>88</v>
      </c>
      <c r="C23" s="127"/>
      <c r="D23" s="127"/>
      <c r="E23" s="127"/>
      <c r="F23" s="127"/>
      <c r="G23" s="36">
        <v>0.05</v>
      </c>
      <c r="H23" s="36">
        <v>0.05</v>
      </c>
      <c r="I23" s="36">
        <v>0.05</v>
      </c>
      <c r="J23" s="36">
        <v>0.05</v>
      </c>
      <c r="K23" s="36">
        <v>0.05</v>
      </c>
      <c r="L23" s="36">
        <v>0</v>
      </c>
    </row>
    <row r="24" spans="2:12" ht="26.25" customHeight="1" hidden="1">
      <c r="B24" s="126" t="s">
        <v>89</v>
      </c>
      <c r="C24" s="126"/>
      <c r="D24" s="126"/>
      <c r="E24" s="126"/>
      <c r="F24" s="126"/>
      <c r="G24" s="105">
        <f>G22-(G22*G23)</f>
        <v>6270</v>
      </c>
      <c r="H24" s="105">
        <f>H22-(H22*H23)</f>
        <v>6840</v>
      </c>
      <c r="I24" s="105">
        <f>I22-(I22*I23)</f>
        <v>7410</v>
      </c>
      <c r="J24" s="105">
        <f>J22-(J22*J23)</f>
        <v>8550</v>
      </c>
      <c r="K24" s="105">
        <f>K22-(K22*K23)</f>
        <v>2992.5</v>
      </c>
      <c r="L24" s="105">
        <f>L22-(L22*L23)</f>
        <v>0</v>
      </c>
    </row>
    <row r="25" spans="2:12" ht="21" customHeight="1" hidden="1">
      <c r="B25" s="128" t="s">
        <v>90</v>
      </c>
      <c r="C25" s="128"/>
      <c r="D25" s="128"/>
      <c r="E25" s="128"/>
      <c r="F25" s="128"/>
      <c r="G25" s="106">
        <f>G21+G24</f>
        <v>12670</v>
      </c>
      <c r="H25" s="106">
        <f>H21+H24</f>
        <v>10705.5</v>
      </c>
      <c r="I25" s="106">
        <f>I21+I24</f>
        <v>11275.5</v>
      </c>
      <c r="J25" s="106">
        <f>J21+J24</f>
        <v>12415.5</v>
      </c>
      <c r="K25" s="106">
        <f>K21+K24</f>
        <v>6858</v>
      </c>
      <c r="L25" s="106">
        <f>L21+L24</f>
        <v>3865.5</v>
      </c>
    </row>
    <row r="26" spans="2:12" ht="24.75" customHeight="1" hidden="1">
      <c r="B26" s="129" t="s">
        <v>91</v>
      </c>
      <c r="C26" s="129"/>
      <c r="D26" s="129"/>
      <c r="E26" s="129"/>
      <c r="F26" s="129"/>
      <c r="G26" s="107">
        <v>10140</v>
      </c>
      <c r="H26" s="107">
        <v>10710</v>
      </c>
      <c r="I26" s="107">
        <v>11280</v>
      </c>
      <c r="J26" s="107">
        <v>12420</v>
      </c>
      <c r="K26" s="107">
        <v>6860</v>
      </c>
      <c r="L26" s="107">
        <v>3870</v>
      </c>
    </row>
    <row r="27" spans="2:12" s="108" customFormat="1" ht="18.75" customHeight="1" hidden="1">
      <c r="B27" s="130" t="s">
        <v>92</v>
      </c>
      <c r="C27" s="130"/>
      <c r="D27" s="130"/>
      <c r="E27" s="130"/>
      <c r="F27" s="130"/>
      <c r="G27" s="109">
        <f>G26/6</f>
        <v>1690</v>
      </c>
      <c r="H27" s="109">
        <f>H26/6</f>
        <v>1785</v>
      </c>
      <c r="I27" s="109">
        <f>I26/6</f>
        <v>1880</v>
      </c>
      <c r="J27" s="109">
        <f>J26/6</f>
        <v>2070</v>
      </c>
      <c r="K27" s="109">
        <f>K26/7</f>
        <v>980</v>
      </c>
      <c r="L27" s="109">
        <f>L26/6</f>
        <v>645</v>
      </c>
    </row>
    <row r="28" ht="15" hidden="1"/>
    <row r="30" spans="2:7" ht="36.75" customHeight="1">
      <c r="B30" s="42" t="s">
        <v>39</v>
      </c>
      <c r="C30" s="43" t="s">
        <v>40</v>
      </c>
      <c r="D30" s="43"/>
      <c r="E30" s="43"/>
      <c r="F30" s="43"/>
      <c r="G30" s="43"/>
    </row>
    <row r="31" spans="2:7" ht="35.25" customHeight="1">
      <c r="B31" s="42" t="s">
        <v>41</v>
      </c>
      <c r="C31" s="43" t="s">
        <v>42</v>
      </c>
      <c r="D31" s="43"/>
      <c r="E31" s="43"/>
      <c r="F31" s="43"/>
      <c r="G31" s="43"/>
    </row>
    <row r="32" spans="6:7" ht="21">
      <c r="F32" s="45" t="s">
        <v>43</v>
      </c>
      <c r="G32" s="46">
        <f>G21/6</f>
        <v>1066.6666666666667</v>
      </c>
    </row>
    <row r="33" spans="6:7" ht="21">
      <c r="F33" s="45" t="s">
        <v>44</v>
      </c>
      <c r="G33" s="46">
        <v>1050</v>
      </c>
    </row>
  </sheetData>
  <sheetProtection selectLockedCells="1" selectUnlockedCells="1"/>
  <mergeCells count="15">
    <mergeCell ref="B3:G3"/>
    <mergeCell ref="B4:G4"/>
    <mergeCell ref="B5:G5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C30:G30"/>
    <mergeCell ref="C31:G31"/>
  </mergeCells>
  <printOptions/>
  <pageMargins left="0.1597222222222222" right="0.3298611111111111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O29"/>
  <sheetViews>
    <sheetView zoomScale="95" zoomScaleNormal="95" workbookViewId="0" topLeftCell="A1">
      <selection activeCell="S43" sqref="S43"/>
    </sheetView>
  </sheetViews>
  <sheetFormatPr defaultColWidth="8.00390625" defaultRowHeight="15"/>
  <cols>
    <col min="1" max="1" width="9.00390625" style="0" customWidth="1"/>
    <col min="2" max="2" width="6.7109375" style="0" customWidth="1"/>
    <col min="3" max="3" width="33.421875" style="0" customWidth="1"/>
    <col min="4" max="4" width="57.421875" style="0" customWidth="1"/>
    <col min="5" max="5" width="9.00390625" style="0" customWidth="1"/>
    <col min="6" max="6" width="13.8515625" style="0" customWidth="1"/>
    <col min="7" max="7" width="16.140625" style="0" customWidth="1"/>
    <col min="8" max="8" width="17.421875" style="0" hidden="1" customWidth="1"/>
    <col min="9" max="9" width="16.421875" style="0" hidden="1" customWidth="1"/>
    <col min="10" max="10" width="15.57421875" style="0" hidden="1" customWidth="1"/>
    <col min="11" max="11" width="12.8515625" style="0" hidden="1" customWidth="1"/>
    <col min="12" max="12" width="14.00390625" style="0" hidden="1" customWidth="1"/>
    <col min="13" max="15" width="9.00390625" style="0" hidden="1" customWidth="1"/>
    <col min="16" max="16384" width="9.00390625" style="0" customWidth="1"/>
  </cols>
  <sheetData>
    <row r="1" ht="18.75">
      <c r="G1" s="1" t="s">
        <v>183</v>
      </c>
    </row>
    <row r="2" ht="18.75">
      <c r="G2" s="1" t="s">
        <v>67</v>
      </c>
    </row>
    <row r="3" ht="18.75">
      <c r="G3" s="1" t="s">
        <v>68</v>
      </c>
    </row>
    <row r="4" ht="18.75">
      <c r="G4" s="1" t="s">
        <v>69</v>
      </c>
    </row>
    <row r="5" ht="18.75">
      <c r="G5" s="47"/>
    </row>
    <row r="6" ht="15.75">
      <c r="B6" s="2" t="s">
        <v>0</v>
      </c>
    </row>
    <row r="7" spans="2:7" ht="25.5" customHeight="1">
      <c r="B7" s="48" t="s">
        <v>184</v>
      </c>
      <c r="C7" s="48"/>
      <c r="D7" s="48"/>
      <c r="E7" s="48"/>
      <c r="F7" s="48"/>
      <c r="G7" s="48"/>
    </row>
    <row r="8" spans="2:7" ht="27" customHeight="1">
      <c r="B8" s="49" t="s">
        <v>2</v>
      </c>
      <c r="C8" s="49"/>
      <c r="D8" s="49"/>
      <c r="E8" s="49"/>
      <c r="F8" s="49"/>
      <c r="G8" s="49"/>
    </row>
    <row r="9" spans="2:7" ht="77.25" customHeight="1">
      <c r="B9" s="5" t="s">
        <v>185</v>
      </c>
      <c r="C9" s="5"/>
      <c r="D9" s="5"/>
      <c r="E9" s="5"/>
      <c r="F9" s="5"/>
      <c r="G9" s="5"/>
    </row>
    <row r="10" spans="2:12" ht="74.25" customHeight="1">
      <c r="B10" s="6" t="s">
        <v>4</v>
      </c>
      <c r="C10" s="7" t="s">
        <v>5</v>
      </c>
      <c r="D10" s="7" t="s">
        <v>6</v>
      </c>
      <c r="E10" s="7" t="s">
        <v>7</v>
      </c>
      <c r="F10" s="7" t="s">
        <v>8</v>
      </c>
      <c r="G10" s="8" t="s">
        <v>9</v>
      </c>
      <c r="H10" s="111" t="s">
        <v>10</v>
      </c>
      <c r="I10" s="9" t="s">
        <v>11</v>
      </c>
      <c r="J10" s="9" t="s">
        <v>12</v>
      </c>
      <c r="K10" s="9" t="s">
        <v>13</v>
      </c>
      <c r="L10" s="9" t="s">
        <v>14</v>
      </c>
    </row>
    <row r="11" spans="2:15" ht="39.75" customHeight="1">
      <c r="B11" s="10">
        <v>1</v>
      </c>
      <c r="C11" s="11" t="s">
        <v>15</v>
      </c>
      <c r="D11" s="11" t="s">
        <v>16</v>
      </c>
      <c r="E11" s="12">
        <v>1</v>
      </c>
      <c r="F11" s="13">
        <f>O11*1.3</f>
        <v>520</v>
      </c>
      <c r="G11" s="14">
        <f aca="true" t="shared" si="0" ref="G11:G19">PRODUCT(F11*E11)</f>
        <v>520</v>
      </c>
      <c r="H11" s="15">
        <v>400</v>
      </c>
      <c r="I11" s="16">
        <v>400</v>
      </c>
      <c r="J11" s="16">
        <v>400</v>
      </c>
      <c r="K11" s="16">
        <v>400</v>
      </c>
      <c r="L11" s="16">
        <v>400</v>
      </c>
      <c r="O11" s="13">
        <v>400</v>
      </c>
    </row>
    <row r="12" spans="2:15" ht="33.75" customHeight="1">
      <c r="B12" s="17">
        <v>2</v>
      </c>
      <c r="C12" s="18" t="s">
        <v>17</v>
      </c>
      <c r="D12" s="18" t="s">
        <v>18</v>
      </c>
      <c r="E12" s="19">
        <v>6</v>
      </c>
      <c r="F12" s="20">
        <v>40</v>
      </c>
      <c r="G12" s="21">
        <f t="shared" si="0"/>
        <v>240</v>
      </c>
      <c r="H12" s="15">
        <v>245</v>
      </c>
      <c r="I12" s="16">
        <v>245</v>
      </c>
      <c r="J12" s="16">
        <v>245</v>
      </c>
      <c r="K12" s="16">
        <v>245</v>
      </c>
      <c r="L12" s="16">
        <v>245</v>
      </c>
      <c r="O12" s="22">
        <v>30</v>
      </c>
    </row>
    <row r="13" spans="2:15" ht="45.75" customHeight="1">
      <c r="B13" s="17">
        <v>3</v>
      </c>
      <c r="C13" s="18" t="s">
        <v>19</v>
      </c>
      <c r="D13" s="18" t="s">
        <v>20</v>
      </c>
      <c r="E13" s="23">
        <v>6</v>
      </c>
      <c r="F13" s="20">
        <v>40</v>
      </c>
      <c r="G13" s="21">
        <f t="shared" si="0"/>
        <v>240</v>
      </c>
      <c r="H13" s="15">
        <v>140</v>
      </c>
      <c r="I13" s="16">
        <v>140</v>
      </c>
      <c r="J13" s="16">
        <v>140</v>
      </c>
      <c r="K13" s="16">
        <v>140</v>
      </c>
      <c r="L13" s="16">
        <v>140</v>
      </c>
      <c r="O13" s="20">
        <v>30</v>
      </c>
    </row>
    <row r="14" spans="2:15" ht="51" customHeight="1">
      <c r="B14" s="17">
        <v>4</v>
      </c>
      <c r="C14" s="122" t="s">
        <v>186</v>
      </c>
      <c r="D14" s="18" t="s">
        <v>187</v>
      </c>
      <c r="E14" s="19">
        <v>2</v>
      </c>
      <c r="F14" s="20">
        <f aca="true" t="shared" si="1" ref="F14:F15">O14*1.3</f>
        <v>650</v>
      </c>
      <c r="G14" s="21">
        <f t="shared" si="0"/>
        <v>1300</v>
      </c>
      <c r="H14" s="15">
        <v>1000</v>
      </c>
      <c r="I14" s="16">
        <v>1000</v>
      </c>
      <c r="J14" s="16">
        <v>1000</v>
      </c>
      <c r="K14" s="16">
        <v>1000</v>
      </c>
      <c r="L14" s="16">
        <v>1000</v>
      </c>
      <c r="O14" s="98">
        <v>500</v>
      </c>
    </row>
    <row r="15" spans="2:15" ht="38.25" customHeight="1">
      <c r="B15" s="17">
        <v>5</v>
      </c>
      <c r="C15" s="18" t="s">
        <v>188</v>
      </c>
      <c r="D15" s="18" t="s">
        <v>79</v>
      </c>
      <c r="E15" s="19">
        <v>2</v>
      </c>
      <c r="F15" s="20">
        <f t="shared" si="1"/>
        <v>390</v>
      </c>
      <c r="G15" s="21">
        <f t="shared" si="0"/>
        <v>780</v>
      </c>
      <c r="H15" s="15">
        <v>500</v>
      </c>
      <c r="I15" s="16">
        <v>500</v>
      </c>
      <c r="J15" s="16">
        <v>500</v>
      </c>
      <c r="K15" s="16">
        <v>500</v>
      </c>
      <c r="L15" s="16">
        <v>500</v>
      </c>
      <c r="O15" s="24">
        <v>300</v>
      </c>
    </row>
    <row r="16" spans="2:15" ht="40.5" customHeight="1">
      <c r="B16" s="17">
        <v>6</v>
      </c>
      <c r="C16" s="18" t="s">
        <v>189</v>
      </c>
      <c r="D16" s="18" t="s">
        <v>190</v>
      </c>
      <c r="E16" s="19">
        <v>5</v>
      </c>
      <c r="F16" s="20">
        <v>230</v>
      </c>
      <c r="G16" s="21">
        <f t="shared" si="0"/>
        <v>1150</v>
      </c>
      <c r="H16" s="15">
        <v>850</v>
      </c>
      <c r="I16" s="16">
        <v>850</v>
      </c>
      <c r="J16" s="16">
        <v>850</v>
      </c>
      <c r="K16" s="16">
        <v>850</v>
      </c>
      <c r="L16" s="16">
        <v>850</v>
      </c>
      <c r="O16" s="24">
        <v>170</v>
      </c>
    </row>
    <row r="17" spans="2:15" ht="52.5" customHeight="1">
      <c r="B17" s="17">
        <v>7</v>
      </c>
      <c r="C17" s="18" t="s">
        <v>173</v>
      </c>
      <c r="D17" s="18" t="s">
        <v>174</v>
      </c>
      <c r="E17" s="19">
        <v>5</v>
      </c>
      <c r="F17" s="20">
        <v>330</v>
      </c>
      <c r="G17" s="21">
        <f t="shared" si="0"/>
        <v>1650</v>
      </c>
      <c r="H17" s="15">
        <v>1150</v>
      </c>
      <c r="I17" s="16">
        <v>1150</v>
      </c>
      <c r="J17" s="16">
        <v>1150</v>
      </c>
      <c r="K17" s="16">
        <v>1150</v>
      </c>
      <c r="L17" s="16">
        <v>1150</v>
      </c>
      <c r="O17" s="24">
        <v>250</v>
      </c>
    </row>
    <row r="18" spans="2:15" ht="66.75" customHeight="1">
      <c r="B18" s="17">
        <v>8</v>
      </c>
      <c r="C18" s="18" t="s">
        <v>85</v>
      </c>
      <c r="D18" s="18" t="s">
        <v>86</v>
      </c>
      <c r="E18" s="19">
        <v>5</v>
      </c>
      <c r="F18" s="20">
        <f aca="true" t="shared" si="2" ref="F18:F19">O18*1.3</f>
        <v>130</v>
      </c>
      <c r="G18" s="21">
        <f t="shared" si="0"/>
        <v>650</v>
      </c>
      <c r="H18" s="15">
        <v>500</v>
      </c>
      <c r="I18" s="16">
        <v>500</v>
      </c>
      <c r="J18" s="16">
        <v>500</v>
      </c>
      <c r="K18" s="16">
        <v>500</v>
      </c>
      <c r="L18" s="16">
        <v>500</v>
      </c>
      <c r="O18" s="24">
        <v>100</v>
      </c>
    </row>
    <row r="19" spans="2:15" s="119" customFormat="1" ht="33.75" customHeight="1">
      <c r="B19" s="71">
        <v>9</v>
      </c>
      <c r="C19" s="73" t="s">
        <v>73</v>
      </c>
      <c r="D19" s="73" t="s">
        <v>114</v>
      </c>
      <c r="E19" s="116">
        <v>7</v>
      </c>
      <c r="F19" s="28">
        <f t="shared" si="2"/>
        <v>0</v>
      </c>
      <c r="G19" s="29">
        <f t="shared" si="0"/>
        <v>0</v>
      </c>
      <c r="H19" s="117">
        <v>0</v>
      </c>
      <c r="I19" s="118">
        <v>0</v>
      </c>
      <c r="J19" s="118">
        <v>0</v>
      </c>
      <c r="K19" s="118">
        <v>0</v>
      </c>
      <c r="L19" s="118">
        <v>0</v>
      </c>
      <c r="O19" s="75">
        <v>0</v>
      </c>
    </row>
    <row r="20" spans="2:12" ht="21" customHeight="1">
      <c r="B20" s="31" t="s">
        <v>35</v>
      </c>
      <c r="C20" s="31"/>
      <c r="D20" s="31"/>
      <c r="E20" s="31"/>
      <c r="F20" s="31"/>
      <c r="G20" s="32">
        <f>SUM(G11:G19)</f>
        <v>6530</v>
      </c>
      <c r="H20" s="33">
        <f>SUM(H11:H19)</f>
        <v>4785</v>
      </c>
      <c r="I20" s="33">
        <f>SUM(I11:I19)</f>
        <v>4785</v>
      </c>
      <c r="J20" s="33">
        <f>SUM(J11:J19)</f>
        <v>4785</v>
      </c>
      <c r="K20" s="33">
        <f>SUM(K11:K19)</f>
        <v>4785</v>
      </c>
      <c r="L20" s="33">
        <f>SUM(L11:L19)</f>
        <v>4785</v>
      </c>
    </row>
    <row r="21" spans="2:12" ht="23.25" customHeight="1">
      <c r="B21" s="34" t="s">
        <v>36</v>
      </c>
      <c r="C21" s="34"/>
      <c r="D21" s="34"/>
      <c r="E21" s="34"/>
      <c r="F21" s="34"/>
      <c r="G21" s="35">
        <v>0.1</v>
      </c>
      <c r="H21" s="36">
        <v>0.1</v>
      </c>
      <c r="I21" s="36">
        <v>0.1</v>
      </c>
      <c r="J21" s="36">
        <v>0.1</v>
      </c>
      <c r="K21" s="36">
        <v>0.1</v>
      </c>
      <c r="L21" s="36">
        <v>0.1</v>
      </c>
    </row>
    <row r="22" spans="2:12" ht="23.25" customHeight="1">
      <c r="B22" s="37" t="s">
        <v>37</v>
      </c>
      <c r="C22" s="37"/>
      <c r="D22" s="37"/>
      <c r="E22" s="37"/>
      <c r="F22" s="37"/>
      <c r="G22" s="38">
        <f>G20-G20*G21</f>
        <v>5877</v>
      </c>
      <c r="H22" s="39">
        <f>H20-(H20*H21)</f>
        <v>4306.5</v>
      </c>
      <c r="I22" s="39">
        <f>I20-(I20*I21)</f>
        <v>4306.5</v>
      </c>
      <c r="J22" s="39">
        <f>J20-(J20*J21)</f>
        <v>4306.5</v>
      </c>
      <c r="K22" s="39">
        <f>K20-(K20*K21)</f>
        <v>4306.5</v>
      </c>
      <c r="L22" s="39">
        <f>L20-(L20*L21)</f>
        <v>4306.5</v>
      </c>
    </row>
    <row r="23" spans="2:12" ht="24.75" customHeight="1">
      <c r="B23" s="40" t="s">
        <v>38</v>
      </c>
      <c r="C23" s="40"/>
      <c r="D23" s="40"/>
      <c r="E23" s="40"/>
      <c r="F23" s="40"/>
      <c r="G23" s="41">
        <v>5900</v>
      </c>
      <c r="H23" s="105">
        <f>6*1200</f>
        <v>7200</v>
      </c>
      <c r="I23" s="105">
        <f>6*1300</f>
        <v>7800</v>
      </c>
      <c r="J23" s="105">
        <f>6*1500</f>
        <v>9000</v>
      </c>
      <c r="K23" s="105">
        <f>7*450</f>
        <v>3150</v>
      </c>
      <c r="L23" s="105">
        <v>0</v>
      </c>
    </row>
    <row r="25" spans="2:7" ht="36" customHeight="1">
      <c r="B25" s="42" t="s">
        <v>39</v>
      </c>
      <c r="C25" s="175" t="s">
        <v>40</v>
      </c>
      <c r="D25" s="175"/>
      <c r="E25" s="175"/>
      <c r="F25" s="175"/>
      <c r="G25" s="175"/>
    </row>
    <row r="26" spans="2:7" ht="36" customHeight="1">
      <c r="B26" s="42" t="s">
        <v>41</v>
      </c>
      <c r="C26" s="43" t="s">
        <v>42</v>
      </c>
      <c r="D26" s="43"/>
      <c r="E26" s="43"/>
      <c r="F26" s="43"/>
      <c r="G26" s="43"/>
    </row>
    <row r="27" spans="6:7" ht="21">
      <c r="F27" s="45" t="s">
        <v>43</v>
      </c>
      <c r="G27" s="46">
        <f>G23/6</f>
        <v>983.3333333333334</v>
      </c>
    </row>
    <row r="29" spans="6:7" ht="21">
      <c r="F29" s="45" t="s">
        <v>44</v>
      </c>
      <c r="G29" s="46">
        <v>1000</v>
      </c>
    </row>
  </sheetData>
  <sheetProtection selectLockedCells="1" selectUnlockedCells="1"/>
  <mergeCells count="9">
    <mergeCell ref="B7:G7"/>
    <mergeCell ref="B8:G8"/>
    <mergeCell ref="B9:G9"/>
    <mergeCell ref="B20:F20"/>
    <mergeCell ref="B21:F21"/>
    <mergeCell ref="B22:F22"/>
    <mergeCell ref="B23:F23"/>
    <mergeCell ref="C25:G25"/>
    <mergeCell ref="C26:G26"/>
  </mergeCells>
  <printOptions/>
  <pageMargins left="0.3402777777777778" right="0.4201388888888889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N29"/>
  <sheetViews>
    <sheetView zoomScale="88" zoomScaleNormal="88" workbookViewId="0" topLeftCell="A1">
      <selection activeCell="B26" sqref="B26"/>
    </sheetView>
  </sheetViews>
  <sheetFormatPr defaultColWidth="8.00390625" defaultRowHeight="15"/>
  <cols>
    <col min="1" max="1" width="9.00390625" style="0" customWidth="1"/>
    <col min="2" max="2" width="8.00390625" style="0" customWidth="1"/>
    <col min="3" max="3" width="32.8515625" style="0" customWidth="1"/>
    <col min="4" max="4" width="59.28125" style="0" customWidth="1"/>
    <col min="5" max="5" width="11.57421875" style="0" customWidth="1"/>
    <col min="6" max="6" width="15.421875" style="0" customWidth="1"/>
    <col min="7" max="7" width="19.57421875" style="0" customWidth="1"/>
    <col min="8" max="8" width="18.140625" style="0" hidden="1" customWidth="1"/>
    <col min="9" max="9" width="18.421875" style="0" hidden="1" customWidth="1"/>
    <col min="10" max="10" width="18.00390625" style="0" hidden="1" customWidth="1"/>
    <col min="11" max="11" width="17.28125" style="0" hidden="1" customWidth="1"/>
    <col min="12" max="12" width="14.7109375" style="0" hidden="1" customWidth="1"/>
    <col min="13" max="13" width="0.85546875" style="0" hidden="1" customWidth="1"/>
    <col min="14" max="14" width="9.00390625" style="0" hidden="1" customWidth="1"/>
    <col min="15" max="16384" width="9.00390625" style="0" customWidth="1"/>
  </cols>
  <sheetData>
    <row r="1" ht="18.75">
      <c r="G1" s="1" t="s">
        <v>183</v>
      </c>
    </row>
    <row r="2" ht="18.75">
      <c r="G2" s="1" t="s">
        <v>67</v>
      </c>
    </row>
    <row r="3" ht="18.75">
      <c r="G3" s="1" t="s">
        <v>68</v>
      </c>
    </row>
    <row r="4" ht="18.75">
      <c r="G4" s="1" t="s">
        <v>69</v>
      </c>
    </row>
    <row r="5" ht="18.75">
      <c r="G5" s="47"/>
    </row>
    <row r="6" ht="15.75">
      <c r="B6" s="2" t="s">
        <v>0</v>
      </c>
    </row>
    <row r="7" spans="2:7" ht="27.75" customHeight="1">
      <c r="B7" s="48" t="s">
        <v>191</v>
      </c>
      <c r="C7" s="48"/>
      <c r="D7" s="48"/>
      <c r="E7" s="48"/>
      <c r="F7" s="48"/>
      <c r="G7" s="48"/>
    </row>
    <row r="8" spans="2:7" ht="26.25" customHeight="1">
      <c r="B8" s="49" t="s">
        <v>2</v>
      </c>
      <c r="C8" s="49"/>
      <c r="D8" s="49"/>
      <c r="E8" s="49"/>
      <c r="F8" s="49"/>
      <c r="G8" s="49"/>
    </row>
    <row r="9" spans="2:7" ht="81" customHeight="1">
      <c r="B9" s="5" t="s">
        <v>192</v>
      </c>
      <c r="C9" s="5"/>
      <c r="D9" s="5"/>
      <c r="E9" s="5"/>
      <c r="F9" s="5"/>
      <c r="G9" s="5"/>
    </row>
    <row r="10" spans="2:12" ht="74.25" customHeight="1">
      <c r="B10" s="6" t="s">
        <v>4</v>
      </c>
      <c r="C10" s="7" t="s">
        <v>5</v>
      </c>
      <c r="D10" s="7" t="s">
        <v>6</v>
      </c>
      <c r="E10" s="7" t="s">
        <v>7</v>
      </c>
      <c r="F10" s="7" t="s">
        <v>8</v>
      </c>
      <c r="G10" s="8" t="s">
        <v>9</v>
      </c>
      <c r="H10" s="9" t="s">
        <v>10</v>
      </c>
      <c r="I10" s="9" t="s">
        <v>11</v>
      </c>
      <c r="J10" s="9" t="s">
        <v>12</v>
      </c>
      <c r="K10" s="9" t="s">
        <v>13</v>
      </c>
      <c r="L10" s="9" t="s">
        <v>14</v>
      </c>
    </row>
    <row r="11" spans="2:14" ht="54" customHeight="1">
      <c r="B11" s="10">
        <v>1</v>
      </c>
      <c r="C11" s="11" t="s">
        <v>15</v>
      </c>
      <c r="D11" s="11" t="s">
        <v>16</v>
      </c>
      <c r="E11" s="176">
        <v>1</v>
      </c>
      <c r="F11" s="177">
        <f>N11*1.3</f>
        <v>520</v>
      </c>
      <c r="G11" s="178">
        <f aca="true" t="shared" si="0" ref="G11:G19">E11*F11</f>
        <v>520</v>
      </c>
      <c r="H11" s="179">
        <v>400</v>
      </c>
      <c r="I11" s="180">
        <v>400</v>
      </c>
      <c r="J11" s="180">
        <v>400</v>
      </c>
      <c r="K11" s="180">
        <v>400</v>
      </c>
      <c r="L11" s="180">
        <v>400</v>
      </c>
      <c r="N11" s="177">
        <v>400</v>
      </c>
    </row>
    <row r="12" spans="2:14" ht="42" customHeight="1">
      <c r="B12" s="17">
        <v>2</v>
      </c>
      <c r="C12" s="18" t="s">
        <v>17</v>
      </c>
      <c r="D12" s="18" t="s">
        <v>18</v>
      </c>
      <c r="E12" s="181">
        <v>6</v>
      </c>
      <c r="F12" s="182">
        <v>40</v>
      </c>
      <c r="G12" s="183">
        <f t="shared" si="0"/>
        <v>240</v>
      </c>
      <c r="H12" s="179">
        <v>245</v>
      </c>
      <c r="I12" s="180">
        <v>245</v>
      </c>
      <c r="J12" s="180">
        <v>245</v>
      </c>
      <c r="K12" s="180">
        <v>245</v>
      </c>
      <c r="L12" s="180">
        <v>245</v>
      </c>
      <c r="N12" s="184">
        <v>30</v>
      </c>
    </row>
    <row r="13" spans="2:14" ht="57.75" customHeight="1">
      <c r="B13" s="17">
        <v>3</v>
      </c>
      <c r="C13" s="18" t="s">
        <v>19</v>
      </c>
      <c r="D13" s="18" t="s">
        <v>20</v>
      </c>
      <c r="E13" s="185">
        <v>6</v>
      </c>
      <c r="F13" s="182">
        <v>40</v>
      </c>
      <c r="G13" s="183">
        <f t="shared" si="0"/>
        <v>240</v>
      </c>
      <c r="H13" s="179">
        <v>140</v>
      </c>
      <c r="I13" s="180">
        <v>140</v>
      </c>
      <c r="J13" s="180">
        <v>140</v>
      </c>
      <c r="K13" s="180">
        <v>140</v>
      </c>
      <c r="L13" s="180">
        <v>140</v>
      </c>
      <c r="N13" s="182">
        <v>30</v>
      </c>
    </row>
    <row r="14" spans="2:14" ht="72" customHeight="1">
      <c r="B14" s="17">
        <v>4</v>
      </c>
      <c r="C14" s="122" t="s">
        <v>25</v>
      </c>
      <c r="D14" s="18" t="s">
        <v>26</v>
      </c>
      <c r="E14" s="181">
        <v>5</v>
      </c>
      <c r="F14" s="182">
        <f aca="true" t="shared" si="1" ref="F14:F15">N14*1.3</f>
        <v>260</v>
      </c>
      <c r="G14" s="183">
        <f t="shared" si="0"/>
        <v>1300</v>
      </c>
      <c r="H14" s="179">
        <v>900</v>
      </c>
      <c r="I14" s="180">
        <v>900</v>
      </c>
      <c r="J14" s="180">
        <v>900</v>
      </c>
      <c r="K14" s="180">
        <v>900</v>
      </c>
      <c r="L14" s="180">
        <v>900</v>
      </c>
      <c r="N14" s="186">
        <v>200</v>
      </c>
    </row>
    <row r="15" spans="2:14" ht="57.75" customHeight="1">
      <c r="B15" s="17">
        <v>5</v>
      </c>
      <c r="C15" s="18" t="s">
        <v>21</v>
      </c>
      <c r="D15" s="18" t="s">
        <v>193</v>
      </c>
      <c r="E15" s="181">
        <v>2</v>
      </c>
      <c r="F15" s="182">
        <f t="shared" si="1"/>
        <v>520</v>
      </c>
      <c r="G15" s="183">
        <f t="shared" si="0"/>
        <v>1040</v>
      </c>
      <c r="H15" s="179">
        <v>730</v>
      </c>
      <c r="I15" s="180">
        <v>730</v>
      </c>
      <c r="J15" s="180">
        <v>730</v>
      </c>
      <c r="K15" s="180">
        <v>730</v>
      </c>
      <c r="L15" s="180">
        <v>730</v>
      </c>
      <c r="N15" s="187">
        <v>400</v>
      </c>
    </row>
    <row r="16" spans="2:14" ht="54.75" customHeight="1">
      <c r="B16" s="17">
        <v>6</v>
      </c>
      <c r="C16" s="18" t="s">
        <v>23</v>
      </c>
      <c r="D16" s="18" t="s">
        <v>24</v>
      </c>
      <c r="E16" s="181">
        <v>1</v>
      </c>
      <c r="F16" s="182">
        <v>650</v>
      </c>
      <c r="G16" s="183">
        <f t="shared" si="0"/>
        <v>650</v>
      </c>
      <c r="H16" s="179">
        <v>400</v>
      </c>
      <c r="I16" s="180">
        <v>400</v>
      </c>
      <c r="J16" s="180">
        <v>400</v>
      </c>
      <c r="K16" s="180">
        <v>400</v>
      </c>
      <c r="L16" s="180">
        <v>400</v>
      </c>
      <c r="N16" s="187">
        <v>400</v>
      </c>
    </row>
    <row r="17" spans="2:14" ht="60.75" customHeight="1">
      <c r="B17" s="17">
        <v>7</v>
      </c>
      <c r="C17" s="18" t="s">
        <v>158</v>
      </c>
      <c r="D17" s="18" t="s">
        <v>159</v>
      </c>
      <c r="E17" s="181">
        <v>5</v>
      </c>
      <c r="F17" s="182">
        <f>N17*1.3</f>
        <v>260</v>
      </c>
      <c r="G17" s="183">
        <f t="shared" si="0"/>
        <v>1300</v>
      </c>
      <c r="H17" s="179">
        <v>950</v>
      </c>
      <c r="I17" s="180">
        <v>950</v>
      </c>
      <c r="J17" s="180">
        <v>950</v>
      </c>
      <c r="K17" s="180">
        <v>950</v>
      </c>
      <c r="L17" s="180">
        <v>950</v>
      </c>
      <c r="N17" s="187">
        <v>200</v>
      </c>
    </row>
    <row r="18" spans="2:14" ht="66.75" customHeight="1">
      <c r="B18" s="58">
        <v>8</v>
      </c>
      <c r="C18" s="65" t="s">
        <v>182</v>
      </c>
      <c r="D18" s="65" t="s">
        <v>174</v>
      </c>
      <c r="E18" s="188">
        <v>3</v>
      </c>
      <c r="F18" s="182">
        <v>330</v>
      </c>
      <c r="G18" s="189">
        <f t="shared" si="0"/>
        <v>990</v>
      </c>
      <c r="H18" s="179">
        <v>460</v>
      </c>
      <c r="I18" s="180">
        <v>460</v>
      </c>
      <c r="J18" s="180">
        <v>460</v>
      </c>
      <c r="K18" s="180">
        <v>460</v>
      </c>
      <c r="L18" s="180">
        <v>460</v>
      </c>
      <c r="N18" s="187">
        <v>250</v>
      </c>
    </row>
    <row r="19" spans="2:14" ht="60.75" customHeight="1">
      <c r="B19" s="25">
        <v>9</v>
      </c>
      <c r="C19" s="26" t="s">
        <v>55</v>
      </c>
      <c r="D19" s="26" t="s">
        <v>56</v>
      </c>
      <c r="E19" s="190">
        <v>2</v>
      </c>
      <c r="F19" s="191">
        <v>300</v>
      </c>
      <c r="G19" s="192">
        <f t="shared" si="0"/>
        <v>600</v>
      </c>
      <c r="H19" s="179">
        <v>440</v>
      </c>
      <c r="I19" s="180">
        <v>440</v>
      </c>
      <c r="J19" s="180">
        <v>440</v>
      </c>
      <c r="K19" s="180">
        <v>440</v>
      </c>
      <c r="L19" s="180">
        <v>440</v>
      </c>
      <c r="N19" s="193">
        <v>220</v>
      </c>
    </row>
    <row r="20" spans="2:12" ht="21" customHeight="1">
      <c r="B20" s="31" t="s">
        <v>35</v>
      </c>
      <c r="C20" s="31"/>
      <c r="D20" s="31"/>
      <c r="E20" s="31"/>
      <c r="F20" s="31"/>
      <c r="G20" s="32">
        <f>SUM(G11:G19)</f>
        <v>6880</v>
      </c>
      <c r="H20" s="33">
        <f>SUM(H11:H19)</f>
        <v>4665</v>
      </c>
      <c r="I20" s="33">
        <f>SUM(I11:I19)</f>
        <v>4665</v>
      </c>
      <c r="J20" s="33">
        <f>SUM(J11:J19)</f>
        <v>4665</v>
      </c>
      <c r="K20" s="33">
        <f>SUM(K11:K19)</f>
        <v>4665</v>
      </c>
      <c r="L20" s="33">
        <f>SUM(L11:L19)</f>
        <v>4665</v>
      </c>
    </row>
    <row r="21" spans="2:12" ht="23.25" customHeight="1">
      <c r="B21" s="34" t="s">
        <v>36</v>
      </c>
      <c r="C21" s="34"/>
      <c r="D21" s="34"/>
      <c r="E21" s="34"/>
      <c r="F21" s="34"/>
      <c r="G21" s="35">
        <v>0.1</v>
      </c>
      <c r="H21" s="36">
        <v>0.1</v>
      </c>
      <c r="I21" s="36">
        <v>0.1</v>
      </c>
      <c r="J21" s="36">
        <v>0.1</v>
      </c>
      <c r="K21" s="36">
        <v>0.1</v>
      </c>
      <c r="L21" s="36">
        <v>0.1</v>
      </c>
    </row>
    <row r="22" spans="2:12" ht="23.25" customHeight="1">
      <c r="B22" s="37" t="s">
        <v>37</v>
      </c>
      <c r="C22" s="37"/>
      <c r="D22" s="37"/>
      <c r="E22" s="37"/>
      <c r="F22" s="37"/>
      <c r="G22" s="38">
        <f>G20-G20*G21</f>
        <v>6192</v>
      </c>
      <c r="H22" s="39">
        <f>H20-(H20*H21)</f>
        <v>4198.5</v>
      </c>
      <c r="I22" s="39">
        <f>I20-(I20*I21)</f>
        <v>4198.5</v>
      </c>
      <c r="J22" s="39">
        <f>J20-(J20*J21)</f>
        <v>4198.5</v>
      </c>
      <c r="K22" s="39">
        <f>K20-(K20*K21)</f>
        <v>4198.5</v>
      </c>
      <c r="L22" s="39">
        <f>L20-(L20*L21)</f>
        <v>4198.5</v>
      </c>
    </row>
    <row r="23" spans="2:7" ht="27">
      <c r="B23" s="40" t="s">
        <v>38</v>
      </c>
      <c r="C23" s="40"/>
      <c r="D23" s="40"/>
      <c r="E23" s="40"/>
      <c r="F23" s="40"/>
      <c r="G23" s="41">
        <v>6200</v>
      </c>
    </row>
    <row r="25" spans="2:7" ht="36" customHeight="1">
      <c r="B25" s="42" t="s">
        <v>39</v>
      </c>
      <c r="C25" s="175" t="s">
        <v>40</v>
      </c>
      <c r="D25" s="175"/>
      <c r="E25" s="175"/>
      <c r="F25" s="175"/>
      <c r="G25" s="175"/>
    </row>
    <row r="26" spans="2:7" ht="36" customHeight="1">
      <c r="B26" s="42" t="s">
        <v>41</v>
      </c>
      <c r="C26" s="43" t="s">
        <v>42</v>
      </c>
      <c r="D26" s="43"/>
      <c r="E26" s="43"/>
      <c r="F26" s="43"/>
      <c r="G26" s="43"/>
    </row>
    <row r="27" spans="6:7" ht="21">
      <c r="F27" s="45" t="s">
        <v>43</v>
      </c>
      <c r="G27" s="46">
        <f>G23/6</f>
        <v>1033.3333333333333</v>
      </c>
    </row>
    <row r="29" spans="6:7" ht="21">
      <c r="F29" s="45" t="s">
        <v>44</v>
      </c>
      <c r="G29" s="46">
        <v>1050</v>
      </c>
    </row>
  </sheetData>
  <sheetProtection selectLockedCells="1" selectUnlockedCells="1"/>
  <mergeCells count="9">
    <mergeCell ref="B7:G7"/>
    <mergeCell ref="B8:G8"/>
    <mergeCell ref="B9:G9"/>
    <mergeCell ref="B20:F20"/>
    <mergeCell ref="B21:F21"/>
    <mergeCell ref="B22:F22"/>
    <mergeCell ref="B23:F23"/>
    <mergeCell ref="C25:G25"/>
    <mergeCell ref="C26:G26"/>
  </mergeCells>
  <printOptions/>
  <pageMargins left="0.2798611111111111" right="0.2298611111111111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N26"/>
  <sheetViews>
    <sheetView zoomScale="90" zoomScaleNormal="90" workbookViewId="0" topLeftCell="A1">
      <selection activeCell="T7" sqref="T7"/>
    </sheetView>
  </sheetViews>
  <sheetFormatPr defaultColWidth="8.00390625" defaultRowHeight="15"/>
  <cols>
    <col min="1" max="1" width="9.00390625" style="0" customWidth="1"/>
    <col min="2" max="2" width="7.7109375" style="0" customWidth="1"/>
    <col min="3" max="3" width="36.421875" style="0" customWidth="1"/>
    <col min="4" max="4" width="56.7109375" style="0" customWidth="1"/>
    <col min="5" max="5" width="10.7109375" style="0" customWidth="1"/>
    <col min="6" max="6" width="13.421875" style="0" customWidth="1"/>
    <col min="7" max="7" width="19.140625" style="0" customWidth="1"/>
    <col min="8" max="8" width="20.00390625" style="0" hidden="1" customWidth="1"/>
    <col min="9" max="9" width="19.140625" style="0" hidden="1" customWidth="1"/>
    <col min="10" max="10" width="20.57421875" style="0" hidden="1" customWidth="1"/>
    <col min="11" max="11" width="14.140625" style="0" hidden="1" customWidth="1"/>
    <col min="12" max="12" width="14.421875" style="0" hidden="1" customWidth="1"/>
    <col min="13" max="14" width="9.00390625" style="0" hidden="1" customWidth="1"/>
    <col min="15" max="16384" width="9.00390625" style="0" customWidth="1"/>
  </cols>
  <sheetData>
    <row r="1" ht="18.75">
      <c r="G1" s="47"/>
    </row>
    <row r="2" ht="15.75">
      <c r="B2" s="2" t="s">
        <v>0</v>
      </c>
    </row>
    <row r="3" spans="2:7" ht="22.5" customHeight="1">
      <c r="B3" s="48" t="s">
        <v>194</v>
      </c>
      <c r="C3" s="48"/>
      <c r="D3" s="48"/>
      <c r="E3" s="48"/>
      <c r="F3" s="48"/>
      <c r="G3" s="48"/>
    </row>
    <row r="4" spans="2:7" ht="22.5" customHeight="1">
      <c r="B4" s="49" t="s">
        <v>2</v>
      </c>
      <c r="C4" s="49"/>
      <c r="D4" s="49"/>
      <c r="E4" s="49"/>
      <c r="F4" s="49"/>
      <c r="G4" s="49"/>
    </row>
    <row r="5" spans="2:7" ht="119.25" customHeight="1">
      <c r="B5" s="5" t="s">
        <v>195</v>
      </c>
      <c r="C5" s="5"/>
      <c r="D5" s="5"/>
      <c r="E5" s="5"/>
      <c r="F5" s="5"/>
      <c r="G5" s="5"/>
    </row>
    <row r="6" spans="2:12" ht="65.25" customHeight="1">
      <c r="B6" s="6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8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</row>
    <row r="7" spans="2:14" ht="51.75" customHeight="1">
      <c r="B7" s="10">
        <v>1</v>
      </c>
      <c r="C7" s="11" t="s">
        <v>15</v>
      </c>
      <c r="D7" s="11" t="s">
        <v>16</v>
      </c>
      <c r="E7" s="12">
        <v>1</v>
      </c>
      <c r="F7" s="88">
        <v>0</v>
      </c>
      <c r="G7" s="89">
        <f aca="true" t="shared" si="0" ref="G7:G16">PRODUCT(F7*E7)</f>
        <v>0</v>
      </c>
      <c r="H7" s="179">
        <v>400</v>
      </c>
      <c r="I7" s="180">
        <v>400</v>
      </c>
      <c r="J7" s="180">
        <v>400</v>
      </c>
      <c r="K7" s="180">
        <v>400</v>
      </c>
      <c r="L7" s="180">
        <v>400</v>
      </c>
      <c r="N7" s="88">
        <v>400</v>
      </c>
    </row>
    <row r="8" spans="2:14" ht="31.5">
      <c r="B8" s="17">
        <v>2</v>
      </c>
      <c r="C8" s="18" t="s">
        <v>17</v>
      </c>
      <c r="D8" s="18" t="s">
        <v>18</v>
      </c>
      <c r="E8" s="19">
        <v>6</v>
      </c>
      <c r="F8" s="92">
        <v>40</v>
      </c>
      <c r="G8" s="93">
        <f t="shared" si="0"/>
        <v>240</v>
      </c>
      <c r="H8" s="179">
        <v>245</v>
      </c>
      <c r="I8" s="180">
        <v>245</v>
      </c>
      <c r="J8" s="180">
        <v>245</v>
      </c>
      <c r="K8" s="180">
        <v>245</v>
      </c>
      <c r="L8" s="180">
        <v>245</v>
      </c>
      <c r="N8" s="94">
        <v>30</v>
      </c>
    </row>
    <row r="9" spans="2:14" ht="39.75" customHeight="1">
      <c r="B9" s="17">
        <v>3</v>
      </c>
      <c r="C9" s="18" t="s">
        <v>19</v>
      </c>
      <c r="D9" s="18" t="s">
        <v>20</v>
      </c>
      <c r="E9" s="23">
        <v>6</v>
      </c>
      <c r="F9" s="92">
        <v>40</v>
      </c>
      <c r="G9" s="93">
        <f t="shared" si="0"/>
        <v>240</v>
      </c>
      <c r="H9" s="179">
        <v>140</v>
      </c>
      <c r="I9" s="180">
        <v>140</v>
      </c>
      <c r="J9" s="180">
        <v>140</v>
      </c>
      <c r="K9" s="180">
        <v>140</v>
      </c>
      <c r="L9" s="180">
        <v>140</v>
      </c>
      <c r="N9" s="92">
        <v>30</v>
      </c>
    </row>
    <row r="10" spans="2:14" ht="47.25" customHeight="1">
      <c r="B10" s="17">
        <v>4</v>
      </c>
      <c r="C10" s="122" t="s">
        <v>33</v>
      </c>
      <c r="D10" s="18" t="s">
        <v>34</v>
      </c>
      <c r="E10" s="19">
        <v>4</v>
      </c>
      <c r="F10" s="92">
        <v>280</v>
      </c>
      <c r="G10" s="93">
        <f t="shared" si="0"/>
        <v>1120</v>
      </c>
      <c r="H10" s="179">
        <v>630</v>
      </c>
      <c r="I10" s="180">
        <v>630</v>
      </c>
      <c r="J10" s="180">
        <v>630</v>
      </c>
      <c r="K10" s="180">
        <v>630</v>
      </c>
      <c r="L10" s="180">
        <v>630</v>
      </c>
      <c r="N10" s="95">
        <v>210</v>
      </c>
    </row>
    <row r="11" spans="2:14" ht="52.5" customHeight="1">
      <c r="B11" s="17">
        <v>5</v>
      </c>
      <c r="C11" s="18" t="s">
        <v>31</v>
      </c>
      <c r="D11" s="18" t="s">
        <v>32</v>
      </c>
      <c r="E11" s="19">
        <v>3</v>
      </c>
      <c r="F11" s="92">
        <f aca="true" t="shared" si="1" ref="F11:F13">N11*1.3</f>
        <v>260</v>
      </c>
      <c r="G11" s="93">
        <f t="shared" si="0"/>
        <v>780</v>
      </c>
      <c r="H11" s="179">
        <v>380</v>
      </c>
      <c r="I11" s="180">
        <v>380</v>
      </c>
      <c r="J11" s="180">
        <v>380</v>
      </c>
      <c r="K11" s="180">
        <v>380</v>
      </c>
      <c r="L11" s="180">
        <v>380</v>
      </c>
      <c r="N11" s="79">
        <v>200</v>
      </c>
    </row>
    <row r="12" spans="2:14" ht="39" customHeight="1">
      <c r="B12" s="17">
        <v>6</v>
      </c>
      <c r="C12" s="18" t="s">
        <v>120</v>
      </c>
      <c r="D12" s="18" t="s">
        <v>121</v>
      </c>
      <c r="E12" s="19">
        <v>2</v>
      </c>
      <c r="F12" s="92">
        <f t="shared" si="1"/>
        <v>390</v>
      </c>
      <c r="G12" s="93">
        <f t="shared" si="0"/>
        <v>780</v>
      </c>
      <c r="H12" s="179">
        <v>500</v>
      </c>
      <c r="I12" s="180">
        <v>500</v>
      </c>
      <c r="J12" s="180">
        <v>500</v>
      </c>
      <c r="K12" s="180">
        <v>500</v>
      </c>
      <c r="L12" s="180">
        <v>500</v>
      </c>
      <c r="N12" s="79">
        <v>300</v>
      </c>
    </row>
    <row r="13" spans="2:14" ht="60.75" customHeight="1">
      <c r="B13" s="17">
        <v>7</v>
      </c>
      <c r="C13" s="18" t="s">
        <v>25</v>
      </c>
      <c r="D13" s="18" t="s">
        <v>26</v>
      </c>
      <c r="E13" s="19">
        <v>5</v>
      </c>
      <c r="F13" s="92">
        <f t="shared" si="1"/>
        <v>260</v>
      </c>
      <c r="G13" s="93">
        <f t="shared" si="0"/>
        <v>1300</v>
      </c>
      <c r="H13" s="179">
        <v>900</v>
      </c>
      <c r="I13" s="180">
        <v>900</v>
      </c>
      <c r="J13" s="180">
        <v>900</v>
      </c>
      <c r="K13" s="180">
        <v>900</v>
      </c>
      <c r="L13" s="180">
        <v>900</v>
      </c>
      <c r="N13" s="79">
        <v>200</v>
      </c>
    </row>
    <row r="14" spans="2:14" ht="60.75" customHeight="1">
      <c r="B14" s="17">
        <v>8</v>
      </c>
      <c r="C14" s="18" t="s">
        <v>173</v>
      </c>
      <c r="D14" s="18" t="s">
        <v>174</v>
      </c>
      <c r="E14" s="19">
        <v>5</v>
      </c>
      <c r="F14" s="20">
        <v>330</v>
      </c>
      <c r="G14" s="93">
        <f t="shared" si="0"/>
        <v>1650</v>
      </c>
      <c r="H14" s="179"/>
      <c r="I14" s="180"/>
      <c r="J14" s="180"/>
      <c r="K14" s="180"/>
      <c r="L14" s="180"/>
      <c r="N14" s="79"/>
    </row>
    <row r="15" spans="2:14" ht="99" customHeight="1">
      <c r="B15" s="17">
        <v>9</v>
      </c>
      <c r="C15" s="18" t="s">
        <v>29</v>
      </c>
      <c r="D15" s="18" t="s">
        <v>30</v>
      </c>
      <c r="E15" s="19">
        <v>5</v>
      </c>
      <c r="F15" s="92">
        <f aca="true" t="shared" si="2" ref="F15:F16">N15*1.3</f>
        <v>130</v>
      </c>
      <c r="G15" s="93">
        <f t="shared" si="0"/>
        <v>650</v>
      </c>
      <c r="H15" s="179">
        <v>500</v>
      </c>
      <c r="I15" s="180">
        <v>500</v>
      </c>
      <c r="J15" s="180">
        <v>500</v>
      </c>
      <c r="K15" s="180">
        <v>500</v>
      </c>
      <c r="L15" s="180">
        <v>500</v>
      </c>
      <c r="N15" s="79">
        <v>100</v>
      </c>
    </row>
    <row r="16" spans="2:14" ht="43.5" customHeight="1">
      <c r="B16" s="25">
        <v>10</v>
      </c>
      <c r="C16" s="26" t="s">
        <v>82</v>
      </c>
      <c r="D16" s="26" t="s">
        <v>83</v>
      </c>
      <c r="E16" s="27">
        <v>2</v>
      </c>
      <c r="F16" s="101">
        <f t="shared" si="2"/>
        <v>130</v>
      </c>
      <c r="G16" s="102">
        <f t="shared" si="0"/>
        <v>260</v>
      </c>
      <c r="H16" s="179">
        <v>200</v>
      </c>
      <c r="I16" s="180">
        <v>200</v>
      </c>
      <c r="J16" s="180">
        <v>200</v>
      </c>
      <c r="K16" s="180">
        <v>200</v>
      </c>
      <c r="L16" s="180">
        <v>200</v>
      </c>
      <c r="N16" s="103">
        <v>100</v>
      </c>
    </row>
    <row r="17" spans="2:12" ht="21" customHeight="1">
      <c r="B17" s="31" t="s">
        <v>35</v>
      </c>
      <c r="C17" s="31"/>
      <c r="D17" s="31"/>
      <c r="E17" s="31"/>
      <c r="F17" s="31"/>
      <c r="G17" s="32">
        <f>SUM(G7:G16)</f>
        <v>7020</v>
      </c>
      <c r="H17" s="194">
        <f>SUM(H7:H16)</f>
        <v>3895</v>
      </c>
      <c r="I17" s="194">
        <f>SUM(I7:I16)</f>
        <v>3895</v>
      </c>
      <c r="J17" s="194">
        <f>SUM(J7:J16)</f>
        <v>3895</v>
      </c>
      <c r="K17" s="194">
        <f>SUM(K7:K16)</f>
        <v>3895</v>
      </c>
      <c r="L17" s="194">
        <f>SUM(L7:L16)</f>
        <v>3895</v>
      </c>
    </row>
    <row r="18" spans="2:12" ht="23.25" customHeight="1">
      <c r="B18" s="34" t="s">
        <v>36</v>
      </c>
      <c r="C18" s="34"/>
      <c r="D18" s="34"/>
      <c r="E18" s="34"/>
      <c r="F18" s="34"/>
      <c r="G18" s="35">
        <v>0.1</v>
      </c>
      <c r="H18" s="36">
        <v>0.1</v>
      </c>
      <c r="I18" s="36">
        <v>0.1</v>
      </c>
      <c r="J18" s="36">
        <v>0.1</v>
      </c>
      <c r="K18" s="36">
        <v>0.1</v>
      </c>
      <c r="L18" s="36">
        <v>0.1</v>
      </c>
    </row>
    <row r="19" spans="2:12" ht="23.25" customHeight="1">
      <c r="B19" s="37" t="s">
        <v>37</v>
      </c>
      <c r="C19" s="37"/>
      <c r="D19" s="37"/>
      <c r="E19" s="37"/>
      <c r="F19" s="37"/>
      <c r="G19" s="38">
        <f>G17-G17*G18</f>
        <v>6318</v>
      </c>
      <c r="H19" s="39">
        <f>H17-(H17*H18)</f>
        <v>3505.5</v>
      </c>
      <c r="I19" s="39">
        <f>I17-(I17*I18)</f>
        <v>3505.5</v>
      </c>
      <c r="J19" s="39">
        <f>J17-(J17*J18)</f>
        <v>3505.5</v>
      </c>
      <c r="K19" s="39">
        <f>K17-(K17*K18)</f>
        <v>3505.5</v>
      </c>
      <c r="L19" s="39">
        <f>L17-(L17*L18)</f>
        <v>3505.5</v>
      </c>
    </row>
    <row r="20" spans="2:7" ht="23.25" customHeight="1">
      <c r="B20" s="40" t="s">
        <v>38</v>
      </c>
      <c r="C20" s="40"/>
      <c r="D20" s="40"/>
      <c r="E20" s="40"/>
      <c r="F20" s="40"/>
      <c r="G20" s="41">
        <v>6300</v>
      </c>
    </row>
    <row r="22" spans="2:7" ht="35.25" customHeight="1">
      <c r="B22" s="42" t="s">
        <v>39</v>
      </c>
      <c r="C22" s="175" t="s">
        <v>40</v>
      </c>
      <c r="D22" s="175"/>
      <c r="E22" s="175"/>
      <c r="F22" s="175"/>
      <c r="G22" s="175"/>
    </row>
    <row r="23" spans="2:7" ht="35.25" customHeight="1">
      <c r="B23" s="42" t="s">
        <v>41</v>
      </c>
      <c r="C23" s="43" t="s">
        <v>42</v>
      </c>
      <c r="D23" s="43"/>
      <c r="E23" s="43"/>
      <c r="F23" s="43"/>
      <c r="G23" s="43"/>
    </row>
    <row r="24" spans="6:7" ht="21">
      <c r="F24" s="45" t="s">
        <v>43</v>
      </c>
      <c r="G24" s="46">
        <f>G20/6</f>
        <v>1050</v>
      </c>
    </row>
    <row r="26" spans="6:7" ht="21">
      <c r="F26" s="45" t="s">
        <v>44</v>
      </c>
      <c r="G26" s="46">
        <v>1050</v>
      </c>
    </row>
  </sheetData>
  <sheetProtection selectLockedCells="1" selectUnlockedCells="1"/>
  <mergeCells count="9">
    <mergeCell ref="B3:G3"/>
    <mergeCell ref="B4:G4"/>
    <mergeCell ref="B5:G5"/>
    <mergeCell ref="B17:F17"/>
    <mergeCell ref="B18:F18"/>
    <mergeCell ref="B19:F19"/>
    <mergeCell ref="B20:F20"/>
    <mergeCell ref="C22:G22"/>
    <mergeCell ref="C23:G23"/>
  </mergeCells>
  <printOptions/>
  <pageMargins left="0.2902777777777778" right="0.45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B1:K32"/>
  <sheetViews>
    <sheetView zoomScale="89" zoomScaleNormal="89" workbookViewId="0" topLeftCell="A1">
      <selection activeCell="M13" sqref="M13"/>
    </sheetView>
  </sheetViews>
  <sheetFormatPr defaultColWidth="8.00390625" defaultRowHeight="15"/>
  <cols>
    <col min="1" max="1" width="9.00390625" style="0" customWidth="1"/>
    <col min="2" max="2" width="7.421875" style="0" customWidth="1"/>
    <col min="3" max="3" width="34.421875" style="0" customWidth="1"/>
    <col min="4" max="4" width="56.57421875" style="0" customWidth="1"/>
    <col min="5" max="5" width="11.57421875" style="0" customWidth="1"/>
    <col min="6" max="6" width="16.8515625" style="0" customWidth="1"/>
    <col min="7" max="7" width="20.57421875" style="0" customWidth="1"/>
    <col min="8" max="8" width="9.140625" style="0" hidden="1" customWidth="1"/>
    <col min="9" max="9" width="9.140625" style="0" customWidth="1"/>
    <col min="10" max="16384" width="9.00390625" style="0" customWidth="1"/>
  </cols>
  <sheetData>
    <row r="1" ht="18.75">
      <c r="G1" s="1" t="s">
        <v>183</v>
      </c>
    </row>
    <row r="2" ht="18.75">
      <c r="G2" s="1" t="s">
        <v>67</v>
      </c>
    </row>
    <row r="3" ht="18.75">
      <c r="G3" s="1" t="s">
        <v>68</v>
      </c>
    </row>
    <row r="4" ht="18.75">
      <c r="G4" s="1" t="s">
        <v>69</v>
      </c>
    </row>
    <row r="5" ht="18.75">
      <c r="G5" s="47"/>
    </row>
    <row r="6" ht="15.75">
      <c r="B6" s="2" t="s">
        <v>0</v>
      </c>
    </row>
    <row r="7" spans="2:7" ht="29.25" customHeight="1">
      <c r="B7" s="3" t="s">
        <v>196</v>
      </c>
      <c r="C7" s="3"/>
      <c r="D7" s="3"/>
      <c r="E7" s="3"/>
      <c r="F7" s="3"/>
      <c r="G7" s="3"/>
    </row>
    <row r="8" spans="2:7" ht="24.75" customHeight="1">
      <c r="B8" s="4" t="s">
        <v>2</v>
      </c>
      <c r="C8" s="4"/>
      <c r="D8" s="4"/>
      <c r="E8" s="4"/>
      <c r="F8" s="4"/>
      <c r="G8" s="4"/>
    </row>
    <row r="9" spans="2:7" ht="81.75" customHeight="1">
      <c r="B9" s="5" t="s">
        <v>197</v>
      </c>
      <c r="C9" s="5"/>
      <c r="D9" s="5"/>
      <c r="E9" s="5"/>
      <c r="F9" s="5"/>
      <c r="G9" s="5"/>
    </row>
    <row r="10" spans="2:7" ht="73.5" customHeight="1">
      <c r="B10" s="6" t="s">
        <v>4</v>
      </c>
      <c r="C10" s="7" t="s">
        <v>5</v>
      </c>
      <c r="D10" s="7" t="s">
        <v>6</v>
      </c>
      <c r="E10" s="7" t="s">
        <v>7</v>
      </c>
      <c r="F10" s="7" t="s">
        <v>198</v>
      </c>
      <c r="G10" s="8" t="s">
        <v>9</v>
      </c>
    </row>
    <row r="11" spans="2:8" ht="42.75" customHeight="1">
      <c r="B11" s="10">
        <v>1</v>
      </c>
      <c r="C11" s="195" t="s">
        <v>15</v>
      </c>
      <c r="D11" s="195" t="s">
        <v>199</v>
      </c>
      <c r="E11" s="196">
        <v>1</v>
      </c>
      <c r="F11" s="197">
        <f aca="true" t="shared" si="0" ref="F11:F12">H11*1.3</f>
        <v>520</v>
      </c>
      <c r="G11" s="120">
        <f aca="true" t="shared" si="1" ref="G11:G17">E11*F11</f>
        <v>520</v>
      </c>
      <c r="H11" s="198">
        <v>400</v>
      </c>
    </row>
    <row r="12" spans="2:8" ht="45.75" customHeight="1">
      <c r="B12" s="17">
        <v>2</v>
      </c>
      <c r="C12" s="122" t="s">
        <v>200</v>
      </c>
      <c r="D12" s="122" t="s">
        <v>201</v>
      </c>
      <c r="E12" s="199">
        <v>1</v>
      </c>
      <c r="F12" s="24">
        <f t="shared" si="0"/>
        <v>520</v>
      </c>
      <c r="G12" s="121">
        <f t="shared" si="1"/>
        <v>520</v>
      </c>
      <c r="H12" s="200">
        <v>400</v>
      </c>
    </row>
    <row r="13" spans="2:8" ht="60.75" customHeight="1">
      <c r="B13" s="58">
        <v>4</v>
      </c>
      <c r="C13" s="59" t="s">
        <v>202</v>
      </c>
      <c r="D13" s="59" t="s">
        <v>203</v>
      </c>
      <c r="E13" s="199">
        <v>7</v>
      </c>
      <c r="F13" s="24">
        <v>80</v>
      </c>
      <c r="G13" s="121">
        <f t="shared" si="1"/>
        <v>560</v>
      </c>
      <c r="H13" s="200">
        <v>60</v>
      </c>
    </row>
    <row r="14" spans="2:8" s="119" customFormat="1" ht="61.5" customHeight="1">
      <c r="B14" s="17">
        <v>5</v>
      </c>
      <c r="C14" s="122" t="s">
        <v>204</v>
      </c>
      <c r="D14" s="122" t="s">
        <v>205</v>
      </c>
      <c r="E14" s="199">
        <v>5</v>
      </c>
      <c r="F14" s="24">
        <f aca="true" t="shared" si="2" ref="F14:F17">H14*1.3</f>
        <v>260</v>
      </c>
      <c r="G14" s="121">
        <f t="shared" si="1"/>
        <v>1300</v>
      </c>
      <c r="H14" s="201">
        <v>200</v>
      </c>
    </row>
    <row r="15" spans="2:8" ht="41.25" customHeight="1">
      <c r="B15" s="17">
        <v>6</v>
      </c>
      <c r="C15" s="122" t="s">
        <v>158</v>
      </c>
      <c r="D15" s="122" t="s">
        <v>206</v>
      </c>
      <c r="E15" s="199">
        <v>5</v>
      </c>
      <c r="F15" s="24">
        <f t="shared" si="2"/>
        <v>260</v>
      </c>
      <c r="G15" s="121">
        <f t="shared" si="1"/>
        <v>1300</v>
      </c>
      <c r="H15" s="200">
        <v>200</v>
      </c>
    </row>
    <row r="16" spans="2:8" ht="63">
      <c r="B16" s="17">
        <v>7</v>
      </c>
      <c r="C16" s="122" t="s">
        <v>160</v>
      </c>
      <c r="D16" s="122" t="s">
        <v>26</v>
      </c>
      <c r="E16" s="199">
        <v>5</v>
      </c>
      <c r="F16" s="24">
        <f t="shared" si="2"/>
        <v>260</v>
      </c>
      <c r="G16" s="121">
        <f t="shared" si="1"/>
        <v>1300</v>
      </c>
      <c r="H16" s="200">
        <v>200</v>
      </c>
    </row>
    <row r="17" spans="2:8" ht="63" customHeight="1">
      <c r="B17" s="17">
        <v>8</v>
      </c>
      <c r="C17" s="18" t="s">
        <v>171</v>
      </c>
      <c r="D17" s="18" t="s">
        <v>172</v>
      </c>
      <c r="E17" s="19">
        <v>4</v>
      </c>
      <c r="F17" s="24">
        <f t="shared" si="2"/>
        <v>390</v>
      </c>
      <c r="G17" s="202">
        <f t="shared" si="1"/>
        <v>1560</v>
      </c>
      <c r="H17" s="141">
        <v>300</v>
      </c>
    </row>
    <row r="18" spans="2:8" ht="45.75" customHeight="1">
      <c r="B18" s="17">
        <v>9</v>
      </c>
      <c r="C18" s="18" t="s">
        <v>207</v>
      </c>
      <c r="D18" s="18" t="s">
        <v>208</v>
      </c>
      <c r="E18" s="19">
        <v>2</v>
      </c>
      <c r="F18" s="24">
        <v>900</v>
      </c>
      <c r="G18" s="202">
        <v>0</v>
      </c>
      <c r="H18" s="141">
        <v>700</v>
      </c>
    </row>
    <row r="19" spans="2:8" ht="47.25" customHeight="1">
      <c r="B19" s="17">
        <v>10</v>
      </c>
      <c r="C19" s="18" t="s">
        <v>209</v>
      </c>
      <c r="D19" s="18" t="s">
        <v>210</v>
      </c>
      <c r="E19" s="19">
        <v>5</v>
      </c>
      <c r="F19" s="24">
        <v>200</v>
      </c>
      <c r="G19" s="202">
        <f aca="true" t="shared" si="3" ref="G19:G21">E19*F19</f>
        <v>1000</v>
      </c>
      <c r="H19" s="141">
        <v>150</v>
      </c>
    </row>
    <row r="20" spans="2:8" ht="47.25" customHeight="1">
      <c r="B20" s="17">
        <v>11</v>
      </c>
      <c r="C20" s="18" t="s">
        <v>19</v>
      </c>
      <c r="D20" s="18" t="s">
        <v>20</v>
      </c>
      <c r="E20" s="19">
        <v>6</v>
      </c>
      <c r="F20" s="24">
        <v>40</v>
      </c>
      <c r="G20" s="202">
        <f t="shared" si="3"/>
        <v>240</v>
      </c>
      <c r="H20" s="141">
        <v>30</v>
      </c>
    </row>
    <row r="21" spans="2:8" ht="47.25" customHeight="1">
      <c r="B21" s="25">
        <v>12</v>
      </c>
      <c r="C21" s="26" t="s">
        <v>17</v>
      </c>
      <c r="D21" s="26" t="s">
        <v>211</v>
      </c>
      <c r="E21" s="27">
        <v>6</v>
      </c>
      <c r="F21" s="123">
        <v>40</v>
      </c>
      <c r="G21" s="203">
        <f t="shared" si="3"/>
        <v>240</v>
      </c>
      <c r="H21" s="142">
        <v>30</v>
      </c>
    </row>
    <row r="22" spans="2:7" ht="21" customHeight="1">
      <c r="B22" s="31" t="s">
        <v>35</v>
      </c>
      <c r="C22" s="31"/>
      <c r="D22" s="31"/>
      <c r="E22" s="31"/>
      <c r="F22" s="31"/>
      <c r="G22" s="32">
        <f>SUM(G11:G21)</f>
        <v>8540</v>
      </c>
    </row>
    <row r="23" spans="2:7" ht="23.25" customHeight="1">
      <c r="B23" s="34" t="s">
        <v>36</v>
      </c>
      <c r="C23" s="34"/>
      <c r="D23" s="34"/>
      <c r="E23" s="34"/>
      <c r="F23" s="34"/>
      <c r="G23" s="35">
        <v>0.1</v>
      </c>
    </row>
    <row r="24" spans="2:7" ht="23.25" customHeight="1">
      <c r="B24" s="37" t="s">
        <v>37</v>
      </c>
      <c r="C24" s="37"/>
      <c r="D24" s="37"/>
      <c r="E24" s="37"/>
      <c r="F24" s="37"/>
      <c r="G24" s="38">
        <f>G22-(G22*G23)</f>
        <v>7686</v>
      </c>
    </row>
    <row r="25" spans="2:7" ht="24.75" customHeight="1">
      <c r="B25" s="40" t="s">
        <v>38</v>
      </c>
      <c r="C25" s="40"/>
      <c r="D25" s="40"/>
      <c r="E25" s="40"/>
      <c r="F25" s="40"/>
      <c r="G25" s="41">
        <v>7700</v>
      </c>
    </row>
    <row r="26" ht="24.75" customHeight="1"/>
    <row r="27" spans="2:7" ht="33.75" customHeight="1">
      <c r="B27" s="42" t="s">
        <v>39</v>
      </c>
      <c r="C27" s="175" t="s">
        <v>40</v>
      </c>
      <c r="D27" s="175"/>
      <c r="E27" s="175"/>
      <c r="F27" s="175"/>
      <c r="G27" s="175"/>
    </row>
    <row r="28" spans="2:3" ht="18.75">
      <c r="B28" s="42" t="s">
        <v>41</v>
      </c>
      <c r="C28" s="204" t="s">
        <v>212</v>
      </c>
    </row>
    <row r="29" spans="2:7" ht="38.25" customHeight="1">
      <c r="B29" s="42" t="s">
        <v>115</v>
      </c>
      <c r="C29" s="43" t="s">
        <v>42</v>
      </c>
      <c r="D29" s="43"/>
      <c r="E29" s="43"/>
      <c r="F29" s="43"/>
      <c r="G29" s="43"/>
    </row>
    <row r="30" spans="6:11" ht="21">
      <c r="F30" s="45" t="s">
        <v>43</v>
      </c>
      <c r="G30" s="46">
        <f>G25/6</f>
        <v>1283.3333333333333</v>
      </c>
      <c r="J30" s="170"/>
      <c r="K30" s="46"/>
    </row>
    <row r="32" spans="6:11" ht="21">
      <c r="F32" s="45" t="s">
        <v>44</v>
      </c>
      <c r="G32" s="46">
        <v>1300</v>
      </c>
      <c r="K32" s="46"/>
    </row>
  </sheetData>
  <sheetProtection selectLockedCells="1" selectUnlockedCells="1"/>
  <mergeCells count="9">
    <mergeCell ref="B7:G7"/>
    <mergeCell ref="B8:G8"/>
    <mergeCell ref="B9:G9"/>
    <mergeCell ref="B22:F22"/>
    <mergeCell ref="B23:F23"/>
    <mergeCell ref="B24:F24"/>
    <mergeCell ref="B25:F25"/>
    <mergeCell ref="C27:G27"/>
    <mergeCell ref="C29:G29"/>
  </mergeCells>
  <printOptions/>
  <pageMargins left="0.4097222222222222" right="0.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3:M26"/>
  <sheetViews>
    <sheetView zoomScale="91" zoomScaleNormal="91" workbookViewId="0" topLeftCell="A10">
      <selection activeCell="P19" sqref="P19"/>
    </sheetView>
  </sheetViews>
  <sheetFormatPr defaultColWidth="8.00390625" defaultRowHeight="15"/>
  <cols>
    <col min="1" max="1" width="9.00390625" style="0" customWidth="1"/>
    <col min="2" max="2" width="8.00390625" style="131" customWidth="1"/>
    <col min="3" max="3" width="30.421875" style="0" customWidth="1"/>
    <col min="4" max="4" width="62.7109375" style="0" customWidth="1"/>
    <col min="5" max="5" width="11.8515625" style="0" customWidth="1"/>
    <col min="6" max="6" width="19.140625" style="0" customWidth="1"/>
    <col min="7" max="7" width="21.57421875" style="0" customWidth="1"/>
    <col min="8" max="8" width="16.28125" style="0" hidden="1" customWidth="1"/>
    <col min="9" max="9" width="18.00390625" style="0" hidden="1" customWidth="1"/>
    <col min="10" max="10" width="18.140625" style="0" hidden="1" customWidth="1"/>
    <col min="11" max="11" width="16.140625" style="0" hidden="1" customWidth="1"/>
    <col min="12" max="12" width="14.8515625" style="0" hidden="1" customWidth="1"/>
    <col min="13" max="13" width="9.00390625" style="0" hidden="1" customWidth="1"/>
    <col min="14" max="16384" width="9.00390625" style="0" customWidth="1"/>
  </cols>
  <sheetData>
    <row r="2" ht="15.75"/>
    <row r="3" spans="2:7" ht="29.25" customHeight="1">
      <c r="B3" s="3" t="s">
        <v>213</v>
      </c>
      <c r="C3" s="3"/>
      <c r="D3" s="3"/>
      <c r="E3" s="3"/>
      <c r="F3" s="3"/>
      <c r="G3" s="3"/>
    </row>
    <row r="4" spans="2:7" ht="26.25" customHeight="1">
      <c r="B4" s="4" t="s">
        <v>2</v>
      </c>
      <c r="C4" s="4"/>
      <c r="D4" s="4"/>
      <c r="E4" s="4"/>
      <c r="F4" s="4"/>
      <c r="G4" s="4"/>
    </row>
    <row r="5" spans="2:7" ht="105" customHeight="1">
      <c r="B5" s="5" t="s">
        <v>214</v>
      </c>
      <c r="C5" s="5"/>
      <c r="D5" s="5"/>
      <c r="E5" s="5"/>
      <c r="F5" s="5"/>
      <c r="G5" s="5"/>
    </row>
    <row r="6" spans="2:12" ht="70.5" customHeight="1">
      <c r="B6" s="6" t="s">
        <v>4</v>
      </c>
      <c r="C6" s="7" t="s">
        <v>215</v>
      </c>
      <c r="D6" s="7" t="s">
        <v>6</v>
      </c>
      <c r="E6" s="7" t="s">
        <v>7</v>
      </c>
      <c r="F6" s="7" t="s">
        <v>125</v>
      </c>
      <c r="G6" s="8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</row>
    <row r="7" spans="2:13" ht="45.75" customHeight="1">
      <c r="B7" s="10">
        <v>1</v>
      </c>
      <c r="C7" s="11" t="s">
        <v>15</v>
      </c>
      <c r="D7" s="11" t="s">
        <v>16</v>
      </c>
      <c r="E7" s="12">
        <v>1</v>
      </c>
      <c r="F7" s="172">
        <f>M7*1.3</f>
        <v>520</v>
      </c>
      <c r="G7" s="120">
        <f aca="true" t="shared" si="0" ref="G7:G16">PRODUCT(F7*E7)</f>
        <v>520</v>
      </c>
      <c r="H7" s="205">
        <v>400</v>
      </c>
      <c r="I7" s="206">
        <v>400</v>
      </c>
      <c r="J7" s="206">
        <v>400</v>
      </c>
      <c r="K7" s="206">
        <v>400</v>
      </c>
      <c r="L7" s="206">
        <v>400</v>
      </c>
      <c r="M7" s="172">
        <v>400</v>
      </c>
    </row>
    <row r="8" spans="2:13" ht="31.5" customHeight="1">
      <c r="B8" s="17">
        <v>2</v>
      </c>
      <c r="C8" s="18" t="s">
        <v>17</v>
      </c>
      <c r="D8" s="18" t="s">
        <v>18</v>
      </c>
      <c r="E8" s="19">
        <v>7</v>
      </c>
      <c r="F8" s="98">
        <v>40</v>
      </c>
      <c r="G8" s="121">
        <f t="shared" si="0"/>
        <v>280</v>
      </c>
      <c r="H8" s="205">
        <v>245</v>
      </c>
      <c r="I8" s="206">
        <v>245</v>
      </c>
      <c r="J8" s="206">
        <v>245</v>
      </c>
      <c r="K8" s="206">
        <v>245</v>
      </c>
      <c r="L8" s="206">
        <v>245</v>
      </c>
      <c r="M8" s="24">
        <v>30</v>
      </c>
    </row>
    <row r="9" spans="2:13" ht="53.25" customHeight="1">
      <c r="B9" s="17">
        <v>3</v>
      </c>
      <c r="C9" s="18" t="s">
        <v>19</v>
      </c>
      <c r="D9" s="18" t="s">
        <v>20</v>
      </c>
      <c r="E9" s="23">
        <v>7</v>
      </c>
      <c r="F9" s="98">
        <v>40</v>
      </c>
      <c r="G9" s="121">
        <f t="shared" si="0"/>
        <v>280</v>
      </c>
      <c r="H9" s="205">
        <v>140</v>
      </c>
      <c r="I9" s="206">
        <v>140</v>
      </c>
      <c r="J9" s="206">
        <v>140</v>
      </c>
      <c r="K9" s="206">
        <v>140</v>
      </c>
      <c r="L9" s="206">
        <v>140</v>
      </c>
      <c r="M9" s="98">
        <v>30</v>
      </c>
    </row>
    <row r="10" spans="2:13" ht="39" customHeight="1">
      <c r="B10" s="17">
        <v>4</v>
      </c>
      <c r="C10" s="18" t="s">
        <v>216</v>
      </c>
      <c r="D10" s="18" t="s">
        <v>187</v>
      </c>
      <c r="E10" s="19">
        <v>2</v>
      </c>
      <c r="F10" s="98">
        <f aca="true" t="shared" si="1" ref="F10:F11">M10*1.3</f>
        <v>650</v>
      </c>
      <c r="G10" s="121">
        <f t="shared" si="0"/>
        <v>1300</v>
      </c>
      <c r="H10" s="205">
        <v>1000</v>
      </c>
      <c r="I10" s="206">
        <v>1000</v>
      </c>
      <c r="J10" s="206">
        <v>1000</v>
      </c>
      <c r="K10" s="206">
        <v>1000</v>
      </c>
      <c r="L10" s="206">
        <v>1000</v>
      </c>
      <c r="M10" s="98">
        <v>500</v>
      </c>
    </row>
    <row r="11" spans="2:13" ht="31.5" customHeight="1">
      <c r="B11" s="58">
        <v>5</v>
      </c>
      <c r="C11" s="65" t="s">
        <v>80</v>
      </c>
      <c r="D11" s="65" t="s">
        <v>217</v>
      </c>
      <c r="E11" s="64">
        <v>5</v>
      </c>
      <c r="F11" s="98">
        <f t="shared" si="1"/>
        <v>390</v>
      </c>
      <c r="G11" s="121">
        <f t="shared" si="0"/>
        <v>1950</v>
      </c>
      <c r="H11" s="205">
        <v>850</v>
      </c>
      <c r="I11" s="206">
        <v>850</v>
      </c>
      <c r="J11" s="206">
        <v>850</v>
      </c>
      <c r="K11" s="206">
        <v>850</v>
      </c>
      <c r="L11" s="206">
        <v>850</v>
      </c>
      <c r="M11" s="67">
        <v>300</v>
      </c>
    </row>
    <row r="12" spans="2:13" ht="52.5" customHeight="1">
      <c r="B12" s="17">
        <v>6</v>
      </c>
      <c r="C12" s="18" t="s">
        <v>33</v>
      </c>
      <c r="D12" s="18" t="s">
        <v>34</v>
      </c>
      <c r="E12" s="19">
        <v>3</v>
      </c>
      <c r="F12" s="98">
        <v>280</v>
      </c>
      <c r="G12" s="121">
        <f t="shared" si="0"/>
        <v>840</v>
      </c>
      <c r="H12" s="205">
        <v>630</v>
      </c>
      <c r="I12" s="206">
        <v>630</v>
      </c>
      <c r="J12" s="206">
        <v>630</v>
      </c>
      <c r="K12" s="206">
        <v>630</v>
      </c>
      <c r="L12" s="206">
        <v>630</v>
      </c>
      <c r="M12" s="24">
        <v>210</v>
      </c>
    </row>
    <row r="13" spans="2:13" ht="57.75" customHeight="1">
      <c r="B13" s="17">
        <v>7</v>
      </c>
      <c r="C13" s="18" t="s">
        <v>218</v>
      </c>
      <c r="D13" s="18" t="s">
        <v>219</v>
      </c>
      <c r="E13" s="19">
        <v>3</v>
      </c>
      <c r="F13" s="98">
        <v>650</v>
      </c>
      <c r="G13" s="121">
        <f t="shared" si="0"/>
        <v>1950</v>
      </c>
      <c r="H13" s="205">
        <v>1350</v>
      </c>
      <c r="I13" s="206">
        <v>1350</v>
      </c>
      <c r="J13" s="206">
        <v>1350</v>
      </c>
      <c r="K13" s="206">
        <v>1350</v>
      </c>
      <c r="L13" s="206">
        <v>1350</v>
      </c>
      <c r="M13" s="24">
        <v>480</v>
      </c>
    </row>
    <row r="14" spans="2:13" ht="65.25" customHeight="1">
      <c r="B14" s="58">
        <v>8</v>
      </c>
      <c r="C14" s="65" t="s">
        <v>220</v>
      </c>
      <c r="D14" s="65" t="s">
        <v>86</v>
      </c>
      <c r="E14" s="64">
        <v>5</v>
      </c>
      <c r="F14" s="98">
        <v>230</v>
      </c>
      <c r="G14" s="207">
        <f t="shared" si="0"/>
        <v>1150</v>
      </c>
      <c r="H14" s="205">
        <v>850</v>
      </c>
      <c r="I14" s="206">
        <v>850</v>
      </c>
      <c r="J14" s="206">
        <v>850</v>
      </c>
      <c r="K14" s="206">
        <v>850</v>
      </c>
      <c r="L14" s="206">
        <v>850</v>
      </c>
      <c r="M14" s="67">
        <v>170</v>
      </c>
    </row>
    <row r="15" spans="2:13" ht="33.75" customHeight="1">
      <c r="B15" s="58">
        <v>9</v>
      </c>
      <c r="C15" s="65" t="s">
        <v>73</v>
      </c>
      <c r="D15" s="65" t="s">
        <v>114</v>
      </c>
      <c r="E15" s="64">
        <v>7</v>
      </c>
      <c r="F15" s="98">
        <f aca="true" t="shared" si="2" ref="F15:F16">M15*1.3</f>
        <v>0</v>
      </c>
      <c r="G15" s="207">
        <f t="shared" si="0"/>
        <v>0</v>
      </c>
      <c r="H15" s="205">
        <v>0</v>
      </c>
      <c r="I15" s="206">
        <v>0</v>
      </c>
      <c r="J15" s="206">
        <v>0</v>
      </c>
      <c r="K15" s="206">
        <v>0</v>
      </c>
      <c r="L15" s="206">
        <v>0</v>
      </c>
      <c r="M15" s="61">
        <v>0</v>
      </c>
    </row>
    <row r="16" spans="2:13" ht="69.75" customHeight="1">
      <c r="B16" s="25">
        <v>10</v>
      </c>
      <c r="C16" s="26" t="s">
        <v>29</v>
      </c>
      <c r="D16" s="26" t="s">
        <v>86</v>
      </c>
      <c r="E16" s="27">
        <v>5</v>
      </c>
      <c r="F16" s="173">
        <f t="shared" si="2"/>
        <v>130</v>
      </c>
      <c r="G16" s="124">
        <f t="shared" si="0"/>
        <v>650</v>
      </c>
      <c r="H16" s="205">
        <v>500</v>
      </c>
      <c r="I16" s="206">
        <v>500</v>
      </c>
      <c r="J16" s="206">
        <v>500</v>
      </c>
      <c r="K16" s="206">
        <v>500</v>
      </c>
      <c r="L16" s="206">
        <v>500</v>
      </c>
      <c r="M16" s="173">
        <v>100</v>
      </c>
    </row>
    <row r="17" spans="2:12" ht="23.25" customHeight="1">
      <c r="B17" s="31" t="s">
        <v>35</v>
      </c>
      <c r="C17" s="31"/>
      <c r="D17" s="31"/>
      <c r="E17" s="31"/>
      <c r="F17" s="31"/>
      <c r="G17" s="32">
        <f>SUM(G7:G16)</f>
        <v>8920</v>
      </c>
      <c r="H17" s="39">
        <f>SUM(H7:H16)</f>
        <v>5965</v>
      </c>
      <c r="I17" s="39">
        <f>SUM(I7:I16)</f>
        <v>5965</v>
      </c>
      <c r="J17" s="39">
        <f>SUM(J7:J16)</f>
        <v>5965</v>
      </c>
      <c r="K17" s="39">
        <f>SUM(K7:K16)</f>
        <v>5965</v>
      </c>
      <c r="L17" s="39">
        <f>SUM(L7:L16)</f>
        <v>5965</v>
      </c>
    </row>
    <row r="18" spans="2:12" s="119" customFormat="1" ht="19.5" customHeight="1">
      <c r="B18" s="34" t="s">
        <v>36</v>
      </c>
      <c r="C18" s="34"/>
      <c r="D18" s="34"/>
      <c r="E18" s="34"/>
      <c r="F18" s="34"/>
      <c r="G18" s="35">
        <v>0.1</v>
      </c>
      <c r="H18" s="36">
        <v>0.1</v>
      </c>
      <c r="I18" s="36">
        <v>0.1</v>
      </c>
      <c r="J18" s="36">
        <v>0.1</v>
      </c>
      <c r="K18" s="36">
        <v>0.1</v>
      </c>
      <c r="L18" s="36">
        <v>0.1</v>
      </c>
    </row>
    <row r="19" spans="2:12" s="119" customFormat="1" ht="19.5" customHeight="1">
      <c r="B19" s="37" t="s">
        <v>37</v>
      </c>
      <c r="C19" s="37"/>
      <c r="D19" s="37"/>
      <c r="E19" s="37"/>
      <c r="F19" s="37"/>
      <c r="G19" s="38">
        <f>G17-G17*G18</f>
        <v>8028</v>
      </c>
      <c r="H19" s="36"/>
      <c r="I19" s="36"/>
      <c r="J19" s="36"/>
      <c r="K19" s="36"/>
      <c r="L19" s="36"/>
    </row>
    <row r="20" spans="2:12" ht="23.25" customHeight="1">
      <c r="B20" s="40" t="s">
        <v>38</v>
      </c>
      <c r="C20" s="40"/>
      <c r="D20" s="40"/>
      <c r="E20" s="40"/>
      <c r="F20" s="40"/>
      <c r="G20" s="41">
        <v>8050</v>
      </c>
      <c r="H20" s="39">
        <f>H17-(H17*H18)</f>
        <v>5368.5</v>
      </c>
      <c r="I20" s="39">
        <f>I17-(I17*I18)</f>
        <v>5368.5</v>
      </c>
      <c r="J20" s="39">
        <f>J17-(J17*J18)</f>
        <v>5368.5</v>
      </c>
      <c r="K20" s="39">
        <f>K17-(K17*K18)</f>
        <v>5368.5</v>
      </c>
      <c r="L20" s="39">
        <f>L17-(L17*L18)</f>
        <v>5368.5</v>
      </c>
    </row>
    <row r="21" spans="2:12" ht="24" customHeight="1" hidden="1">
      <c r="B21" s="126" t="s">
        <v>87</v>
      </c>
      <c r="C21" s="126"/>
      <c r="D21" s="126"/>
      <c r="E21" s="126"/>
      <c r="F21" s="126"/>
      <c r="G21" s="105">
        <f>6*1100</f>
        <v>6600</v>
      </c>
      <c r="H21" s="105">
        <f>6*1200</f>
        <v>7200</v>
      </c>
      <c r="I21" s="105">
        <f>6*1300</f>
        <v>7800</v>
      </c>
      <c r="J21" s="105">
        <f>6*1500</f>
        <v>9000</v>
      </c>
      <c r="K21" s="105">
        <f>7*450</f>
        <v>3150</v>
      </c>
      <c r="L21" s="105">
        <v>0</v>
      </c>
    </row>
    <row r="22" spans="2:12" ht="21.75" customHeight="1" hidden="1">
      <c r="B22" s="127" t="s">
        <v>88</v>
      </c>
      <c r="C22" s="127"/>
      <c r="D22" s="127"/>
      <c r="E22" s="127"/>
      <c r="F22" s="127"/>
      <c r="G22" s="36">
        <v>0.05</v>
      </c>
      <c r="H22" s="36">
        <v>0.05</v>
      </c>
      <c r="I22" s="36">
        <v>0.05</v>
      </c>
      <c r="J22" s="36">
        <v>0.05</v>
      </c>
      <c r="K22" s="36">
        <v>0.05</v>
      </c>
      <c r="L22" s="36">
        <v>0</v>
      </c>
    </row>
    <row r="23" spans="2:12" ht="26.25" customHeight="1" hidden="1">
      <c r="B23" s="126" t="s">
        <v>89</v>
      </c>
      <c r="C23" s="126"/>
      <c r="D23" s="126"/>
      <c r="E23" s="126"/>
      <c r="F23" s="126"/>
      <c r="G23" s="105">
        <f>G21-(G21*G22)</f>
        <v>6270</v>
      </c>
      <c r="H23" s="105">
        <f>H21-(H21*H22)</f>
        <v>6840</v>
      </c>
      <c r="I23" s="105">
        <f>I21-(I21*I22)</f>
        <v>7410</v>
      </c>
      <c r="J23" s="105">
        <f>J21-(J21*J22)</f>
        <v>8550</v>
      </c>
      <c r="K23" s="105">
        <f>K21-(K21*K22)</f>
        <v>2992.5</v>
      </c>
      <c r="L23" s="105">
        <f>L21-(L21*L22)</f>
        <v>0</v>
      </c>
    </row>
    <row r="24" spans="2:12" ht="21" customHeight="1" hidden="1">
      <c r="B24" s="128" t="s">
        <v>90</v>
      </c>
      <c r="C24" s="128"/>
      <c r="D24" s="128"/>
      <c r="E24" s="128"/>
      <c r="F24" s="128"/>
      <c r="G24" s="106">
        <f>G20+G23</f>
        <v>14320</v>
      </c>
      <c r="H24" s="106">
        <f>H20+H23</f>
        <v>12208.5</v>
      </c>
      <c r="I24" s="106">
        <f>I20+I23</f>
        <v>12778.5</v>
      </c>
      <c r="J24" s="106">
        <f>J20+J23</f>
        <v>13918.5</v>
      </c>
      <c r="K24" s="106">
        <f>K20+K23</f>
        <v>8361</v>
      </c>
      <c r="L24" s="106">
        <f>L20+L23</f>
        <v>5368.5</v>
      </c>
    </row>
    <row r="25" spans="2:12" ht="24.75" customHeight="1" hidden="1">
      <c r="B25" s="129" t="s">
        <v>91</v>
      </c>
      <c r="C25" s="129"/>
      <c r="D25" s="129"/>
      <c r="E25" s="129"/>
      <c r="F25" s="129"/>
      <c r="G25" s="107">
        <v>11640</v>
      </c>
      <c r="H25" s="107">
        <v>12210</v>
      </c>
      <c r="I25" s="107">
        <v>12780</v>
      </c>
      <c r="J25" s="107">
        <v>13920</v>
      </c>
      <c r="K25" s="107">
        <v>8360</v>
      </c>
      <c r="L25" s="107">
        <v>5370</v>
      </c>
    </row>
    <row r="26" spans="2:12" s="108" customFormat="1" ht="18.75" customHeight="1" hidden="1">
      <c r="B26" s="130" t="s">
        <v>92</v>
      </c>
      <c r="C26" s="130"/>
      <c r="D26" s="130"/>
      <c r="E26" s="130"/>
      <c r="F26" s="130"/>
      <c r="G26" s="109">
        <f>G25/6</f>
        <v>1940</v>
      </c>
      <c r="H26" s="109">
        <f>H25/6</f>
        <v>2035</v>
      </c>
      <c r="I26" s="109">
        <f>I25/6</f>
        <v>2130</v>
      </c>
      <c r="J26" s="109">
        <f>J25/6</f>
        <v>2320</v>
      </c>
      <c r="K26" s="109">
        <f>K25/7</f>
        <v>1194.2857142857142</v>
      </c>
      <c r="L26" s="109">
        <f>L25/6</f>
        <v>895</v>
      </c>
    </row>
  </sheetData>
  <sheetProtection selectLockedCells="1" selectUnlockedCells="1"/>
  <mergeCells count="13">
    <mergeCell ref="B3:G3"/>
    <mergeCell ref="B4:G4"/>
    <mergeCell ref="B5:G5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</mergeCells>
  <printOptions/>
  <pageMargins left="0.1597222222222222" right="0.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3:M25"/>
  <sheetViews>
    <sheetView zoomScale="95" zoomScaleNormal="95" workbookViewId="0" topLeftCell="A10">
      <selection activeCell="E30" sqref="E30"/>
    </sheetView>
  </sheetViews>
  <sheetFormatPr defaultColWidth="8.00390625" defaultRowHeight="15"/>
  <cols>
    <col min="1" max="1" width="9.00390625" style="0" customWidth="1"/>
    <col min="2" max="2" width="7.28125" style="0" customWidth="1"/>
    <col min="3" max="3" width="31.00390625" style="0" customWidth="1"/>
    <col min="4" max="4" width="59.28125" style="0" customWidth="1"/>
    <col min="5" max="5" width="11.28125" style="0" customWidth="1"/>
    <col min="6" max="6" width="14.7109375" style="0" customWidth="1"/>
    <col min="7" max="7" width="18.00390625" style="0" customWidth="1"/>
    <col min="8" max="8" width="16.57421875" style="0" hidden="1" customWidth="1"/>
    <col min="9" max="9" width="14.8515625" style="0" hidden="1" customWidth="1"/>
    <col min="10" max="10" width="16.28125" style="0" hidden="1" customWidth="1"/>
    <col min="11" max="11" width="13.140625" style="0" hidden="1" customWidth="1"/>
    <col min="12" max="12" width="15.421875" style="0" hidden="1" customWidth="1"/>
    <col min="13" max="13" width="9.00390625" style="0" hidden="1" customWidth="1"/>
    <col min="14" max="16384" width="9.00390625" style="0" customWidth="1"/>
  </cols>
  <sheetData>
    <row r="2" ht="15.75"/>
    <row r="3" spans="2:7" ht="22.5" customHeight="1">
      <c r="B3" s="3" t="s">
        <v>221</v>
      </c>
      <c r="C3" s="3"/>
      <c r="D3" s="3"/>
      <c r="E3" s="3"/>
      <c r="F3" s="3"/>
      <c r="G3" s="3"/>
    </row>
    <row r="4" spans="2:7" ht="22.5" customHeight="1">
      <c r="B4" s="4" t="s">
        <v>2</v>
      </c>
      <c r="C4" s="4"/>
      <c r="D4" s="4"/>
      <c r="E4" s="4"/>
      <c r="F4" s="4"/>
      <c r="G4" s="4"/>
    </row>
    <row r="5" spans="2:7" ht="84" customHeight="1">
      <c r="B5" s="5" t="s">
        <v>222</v>
      </c>
      <c r="C5" s="5"/>
      <c r="D5" s="5"/>
      <c r="E5" s="5"/>
      <c r="F5" s="5"/>
      <c r="G5" s="5"/>
    </row>
    <row r="6" spans="2:12" ht="74.25" customHeight="1">
      <c r="B6" s="6" t="s">
        <v>4</v>
      </c>
      <c r="C6" s="7" t="s">
        <v>215</v>
      </c>
      <c r="D6" s="7" t="s">
        <v>6</v>
      </c>
      <c r="E6" s="7" t="s">
        <v>7</v>
      </c>
      <c r="F6" s="7" t="s">
        <v>125</v>
      </c>
      <c r="G6" s="8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</row>
    <row r="7" spans="2:13" ht="46.5" customHeight="1">
      <c r="B7" s="10">
        <v>1</v>
      </c>
      <c r="C7" s="11" t="s">
        <v>15</v>
      </c>
      <c r="D7" s="11" t="s">
        <v>16</v>
      </c>
      <c r="E7" s="12">
        <v>1</v>
      </c>
      <c r="F7" s="172">
        <f>M7*1.3</f>
        <v>520</v>
      </c>
      <c r="G7" s="120">
        <f aca="true" t="shared" si="0" ref="G7:G15">PRODUCT(F7*E7)</f>
        <v>520</v>
      </c>
      <c r="H7" s="205">
        <v>400</v>
      </c>
      <c r="I7" s="206">
        <v>400</v>
      </c>
      <c r="J7" s="206">
        <v>400</v>
      </c>
      <c r="K7" s="206">
        <v>400</v>
      </c>
      <c r="L7" s="206">
        <v>400</v>
      </c>
      <c r="M7" s="172">
        <v>400</v>
      </c>
    </row>
    <row r="8" spans="2:13" ht="26.25" customHeight="1">
      <c r="B8" s="17">
        <v>2</v>
      </c>
      <c r="C8" s="18" t="s">
        <v>17</v>
      </c>
      <c r="D8" s="18" t="s">
        <v>18</v>
      </c>
      <c r="E8" s="19">
        <v>7</v>
      </c>
      <c r="F8" s="98">
        <v>40</v>
      </c>
      <c r="G8" s="121">
        <f t="shared" si="0"/>
        <v>280</v>
      </c>
      <c r="H8" s="205">
        <v>245</v>
      </c>
      <c r="I8" s="206">
        <v>245</v>
      </c>
      <c r="J8" s="206">
        <v>245</v>
      </c>
      <c r="K8" s="206">
        <v>245</v>
      </c>
      <c r="L8" s="206">
        <v>245</v>
      </c>
      <c r="M8" s="24">
        <v>30</v>
      </c>
    </row>
    <row r="9" spans="2:13" ht="40.5" customHeight="1">
      <c r="B9" s="17">
        <v>3</v>
      </c>
      <c r="C9" s="18" t="s">
        <v>19</v>
      </c>
      <c r="D9" s="18" t="s">
        <v>20</v>
      </c>
      <c r="E9" s="23">
        <v>7</v>
      </c>
      <c r="F9" s="98">
        <v>40</v>
      </c>
      <c r="G9" s="121">
        <f t="shared" si="0"/>
        <v>280</v>
      </c>
      <c r="H9" s="205">
        <v>140</v>
      </c>
      <c r="I9" s="206">
        <v>140</v>
      </c>
      <c r="J9" s="206">
        <v>140</v>
      </c>
      <c r="K9" s="206">
        <v>140</v>
      </c>
      <c r="L9" s="206">
        <v>140</v>
      </c>
      <c r="M9" s="98">
        <v>30</v>
      </c>
    </row>
    <row r="10" spans="2:13" ht="34.5" customHeight="1">
      <c r="B10" s="17">
        <v>4</v>
      </c>
      <c r="C10" s="18" t="s">
        <v>33</v>
      </c>
      <c r="D10" s="18" t="s">
        <v>34</v>
      </c>
      <c r="E10" s="23">
        <v>5</v>
      </c>
      <c r="F10" s="98">
        <v>280</v>
      </c>
      <c r="G10" s="121">
        <f t="shared" si="0"/>
        <v>1400</v>
      </c>
      <c r="H10" s="205">
        <v>1050</v>
      </c>
      <c r="I10" s="206">
        <v>1050</v>
      </c>
      <c r="J10" s="206">
        <v>1050</v>
      </c>
      <c r="K10" s="206">
        <v>1050</v>
      </c>
      <c r="L10" s="206">
        <v>1050</v>
      </c>
      <c r="M10" s="98">
        <v>210</v>
      </c>
    </row>
    <row r="11" spans="2:13" ht="69" customHeight="1">
      <c r="B11" s="17">
        <v>5</v>
      </c>
      <c r="C11" s="18" t="s">
        <v>25</v>
      </c>
      <c r="D11" s="18" t="s">
        <v>26</v>
      </c>
      <c r="E11" s="19">
        <v>5</v>
      </c>
      <c r="F11" s="98">
        <f aca="true" t="shared" si="1" ref="F11:F12">M11*1.3</f>
        <v>260</v>
      </c>
      <c r="G11" s="121">
        <f t="shared" si="0"/>
        <v>1300</v>
      </c>
      <c r="H11" s="205">
        <v>900</v>
      </c>
      <c r="I11" s="206">
        <v>900</v>
      </c>
      <c r="J11" s="206">
        <v>900</v>
      </c>
      <c r="K11" s="206">
        <v>900</v>
      </c>
      <c r="L11" s="206">
        <v>900</v>
      </c>
      <c r="M11" s="24">
        <v>200</v>
      </c>
    </row>
    <row r="12" spans="2:13" ht="61.5" customHeight="1">
      <c r="B12" s="17">
        <v>6</v>
      </c>
      <c r="C12" s="18" t="s">
        <v>80</v>
      </c>
      <c r="D12" s="18" t="s">
        <v>26</v>
      </c>
      <c r="E12" s="23">
        <v>3</v>
      </c>
      <c r="F12" s="98">
        <f t="shared" si="1"/>
        <v>390</v>
      </c>
      <c r="G12" s="121">
        <f t="shared" si="0"/>
        <v>1170</v>
      </c>
      <c r="H12" s="205">
        <v>750</v>
      </c>
      <c r="I12" s="206">
        <v>750</v>
      </c>
      <c r="J12" s="206">
        <v>750</v>
      </c>
      <c r="K12" s="206">
        <v>750</v>
      </c>
      <c r="L12" s="206">
        <v>750</v>
      </c>
      <c r="M12" s="98">
        <v>300</v>
      </c>
    </row>
    <row r="13" spans="2:13" ht="52.5" customHeight="1">
      <c r="B13" s="17">
        <v>7</v>
      </c>
      <c r="C13" s="18" t="s">
        <v>223</v>
      </c>
      <c r="D13" s="18" t="s">
        <v>174</v>
      </c>
      <c r="E13" s="23">
        <v>2</v>
      </c>
      <c r="F13" s="98">
        <v>330</v>
      </c>
      <c r="G13" s="121">
        <f t="shared" si="0"/>
        <v>660</v>
      </c>
      <c r="H13" s="205">
        <v>460</v>
      </c>
      <c r="I13" s="206">
        <v>460</v>
      </c>
      <c r="J13" s="206">
        <v>460</v>
      </c>
      <c r="K13" s="206">
        <v>460</v>
      </c>
      <c r="L13" s="206">
        <v>460</v>
      </c>
      <c r="M13" s="98">
        <v>250</v>
      </c>
    </row>
    <row r="14" spans="2:13" ht="47.25" customHeight="1">
      <c r="B14" s="17">
        <v>8</v>
      </c>
      <c r="C14" s="18" t="s">
        <v>23</v>
      </c>
      <c r="D14" s="18" t="s">
        <v>24</v>
      </c>
      <c r="E14" s="19">
        <v>1</v>
      </c>
      <c r="F14" s="98">
        <f aca="true" t="shared" si="2" ref="F14:F15">M14*1.3</f>
        <v>650</v>
      </c>
      <c r="G14" s="121">
        <f t="shared" si="0"/>
        <v>650</v>
      </c>
      <c r="H14" s="205">
        <v>400</v>
      </c>
      <c r="I14" s="206">
        <v>400</v>
      </c>
      <c r="J14" s="206">
        <v>400</v>
      </c>
      <c r="K14" s="206">
        <v>400</v>
      </c>
      <c r="L14" s="206">
        <v>400</v>
      </c>
      <c r="M14" s="24">
        <v>500</v>
      </c>
    </row>
    <row r="15" spans="2:13" ht="37.5" customHeight="1">
      <c r="B15" s="25">
        <v>9</v>
      </c>
      <c r="C15" s="26" t="s">
        <v>82</v>
      </c>
      <c r="D15" s="26" t="s">
        <v>181</v>
      </c>
      <c r="E15" s="164">
        <v>5</v>
      </c>
      <c r="F15" s="173">
        <f t="shared" si="2"/>
        <v>130</v>
      </c>
      <c r="G15" s="124">
        <f t="shared" si="0"/>
        <v>650</v>
      </c>
      <c r="H15" s="205">
        <v>500</v>
      </c>
      <c r="I15" s="206">
        <v>500</v>
      </c>
      <c r="J15" s="206">
        <v>500</v>
      </c>
      <c r="K15" s="206">
        <v>500</v>
      </c>
      <c r="L15" s="206">
        <v>500</v>
      </c>
      <c r="M15" s="173">
        <v>100</v>
      </c>
    </row>
    <row r="16" spans="2:12" ht="27" customHeight="1">
      <c r="B16" s="31" t="s">
        <v>35</v>
      </c>
      <c r="C16" s="31"/>
      <c r="D16" s="31"/>
      <c r="E16" s="31"/>
      <c r="F16" s="31"/>
      <c r="G16" s="32">
        <f>SUM(G7:G15)</f>
        <v>6910</v>
      </c>
      <c r="H16" s="33">
        <f>SUM(H7:H15)</f>
        <v>4845</v>
      </c>
      <c r="I16" s="33">
        <f>SUM(I7:I15)</f>
        <v>4845</v>
      </c>
      <c r="J16" s="33">
        <f>SUM(J7:J15)</f>
        <v>4845</v>
      </c>
      <c r="K16" s="33">
        <f>SUM(K7:K15)</f>
        <v>4845</v>
      </c>
      <c r="L16" s="33">
        <f>SUM(L7:L15)</f>
        <v>4845</v>
      </c>
    </row>
    <row r="17" spans="2:12" ht="23.25" customHeight="1">
      <c r="B17" s="34" t="s">
        <v>36</v>
      </c>
      <c r="C17" s="34"/>
      <c r="D17" s="34"/>
      <c r="E17" s="34"/>
      <c r="F17" s="34"/>
      <c r="G17" s="35">
        <v>0.1</v>
      </c>
      <c r="H17" s="36">
        <v>0.1</v>
      </c>
      <c r="I17" s="36">
        <v>0.1</v>
      </c>
      <c r="J17" s="36">
        <v>0.1</v>
      </c>
      <c r="K17" s="36">
        <v>0.1</v>
      </c>
      <c r="L17" s="36">
        <v>0.1</v>
      </c>
    </row>
    <row r="18" spans="2:12" ht="23.25" customHeight="1">
      <c r="B18" s="37" t="s">
        <v>37</v>
      </c>
      <c r="C18" s="37"/>
      <c r="D18" s="37"/>
      <c r="E18" s="37"/>
      <c r="F18" s="37"/>
      <c r="G18" s="38">
        <f>G16-G16*G17</f>
        <v>6219</v>
      </c>
      <c r="H18" s="36"/>
      <c r="I18" s="36"/>
      <c r="J18" s="36"/>
      <c r="K18" s="36"/>
      <c r="L18" s="36"/>
    </row>
    <row r="19" spans="2:12" ht="23.25" customHeight="1">
      <c r="B19" s="40" t="s">
        <v>38</v>
      </c>
      <c r="C19" s="40"/>
      <c r="D19" s="40"/>
      <c r="E19" s="40"/>
      <c r="F19" s="40"/>
      <c r="G19" s="41">
        <v>6250</v>
      </c>
      <c r="H19" s="39">
        <f>H16-(H16*H17)</f>
        <v>4360.5</v>
      </c>
      <c r="I19" s="39">
        <f>I16-(I16*I17)</f>
        <v>4360.5</v>
      </c>
      <c r="J19" s="39">
        <f>J16-(J16*J17)</f>
        <v>4360.5</v>
      </c>
      <c r="K19" s="39">
        <f>K16-(K16*K17)</f>
        <v>4360.5</v>
      </c>
      <c r="L19" s="39">
        <f>L16-(L16*L17)</f>
        <v>4360.5</v>
      </c>
    </row>
    <row r="20" spans="2:12" ht="24.75" customHeight="1" hidden="1">
      <c r="B20" s="126" t="s">
        <v>87</v>
      </c>
      <c r="C20" s="126"/>
      <c r="D20" s="126"/>
      <c r="E20" s="126"/>
      <c r="F20" s="126"/>
      <c r="G20" s="105">
        <f>6*1100</f>
        <v>6600</v>
      </c>
      <c r="H20" s="105">
        <f>6*1200</f>
        <v>7200</v>
      </c>
      <c r="I20" s="105">
        <f>6*1300</f>
        <v>7800</v>
      </c>
      <c r="J20" s="105">
        <f>6*1500</f>
        <v>9000</v>
      </c>
      <c r="K20" s="105">
        <f>7*450</f>
        <v>3150</v>
      </c>
      <c r="L20" s="105">
        <v>0</v>
      </c>
    </row>
    <row r="21" spans="2:12" ht="23.25" customHeight="1" hidden="1">
      <c r="B21" s="127" t="s">
        <v>88</v>
      </c>
      <c r="C21" s="127"/>
      <c r="D21" s="127"/>
      <c r="E21" s="127"/>
      <c r="F21" s="127"/>
      <c r="G21" s="36">
        <v>0.05</v>
      </c>
      <c r="H21" s="36">
        <v>0.05</v>
      </c>
      <c r="I21" s="36">
        <v>0.05</v>
      </c>
      <c r="J21" s="36">
        <v>0.05</v>
      </c>
      <c r="K21" s="36">
        <v>0.05</v>
      </c>
      <c r="L21" s="36">
        <v>0</v>
      </c>
    </row>
    <row r="22" spans="2:12" ht="26.25" customHeight="1" hidden="1">
      <c r="B22" s="126" t="s">
        <v>89</v>
      </c>
      <c r="C22" s="126"/>
      <c r="D22" s="126"/>
      <c r="E22" s="126"/>
      <c r="F22" s="126"/>
      <c r="G22" s="105">
        <f>G20-(G20*G21)</f>
        <v>6270</v>
      </c>
      <c r="H22" s="105">
        <f>H20-(H20*H21)</f>
        <v>6840</v>
      </c>
      <c r="I22" s="105">
        <f>I20-(I20*I21)</f>
        <v>7410</v>
      </c>
      <c r="J22" s="105">
        <f>J20-(J20*J21)</f>
        <v>8550</v>
      </c>
      <c r="K22" s="105">
        <f>K20-(K20*K21)</f>
        <v>2992.5</v>
      </c>
      <c r="L22" s="105">
        <f>L20-(L20*L21)</f>
        <v>0</v>
      </c>
    </row>
    <row r="23" spans="2:12" ht="21" customHeight="1" hidden="1">
      <c r="B23" s="128" t="s">
        <v>90</v>
      </c>
      <c r="C23" s="128"/>
      <c r="D23" s="128"/>
      <c r="E23" s="128"/>
      <c r="F23" s="128"/>
      <c r="G23" s="106">
        <f>G19+G22</f>
        <v>12520</v>
      </c>
      <c r="H23" s="106">
        <f>H19+H22</f>
        <v>11200.5</v>
      </c>
      <c r="I23" s="106">
        <f>I19+I22</f>
        <v>11770.5</v>
      </c>
      <c r="J23" s="106">
        <f>J19+J22</f>
        <v>12910.5</v>
      </c>
      <c r="K23" s="106">
        <f>K19+K22</f>
        <v>7353</v>
      </c>
      <c r="L23" s="106">
        <f>L19+L22</f>
        <v>4360.5</v>
      </c>
    </row>
    <row r="24" spans="2:12" ht="24.75" customHeight="1" hidden="1">
      <c r="B24" s="129" t="s">
        <v>91</v>
      </c>
      <c r="C24" s="129"/>
      <c r="D24" s="129"/>
      <c r="E24" s="129"/>
      <c r="F24" s="129"/>
      <c r="G24" s="107">
        <v>10630</v>
      </c>
      <c r="H24" s="107">
        <v>11200</v>
      </c>
      <c r="I24" s="107">
        <v>11770</v>
      </c>
      <c r="J24" s="107">
        <v>12910</v>
      </c>
      <c r="K24" s="107">
        <v>7350</v>
      </c>
      <c r="L24" s="107">
        <v>4360</v>
      </c>
    </row>
    <row r="25" spans="2:12" s="108" customFormat="1" ht="18.75" customHeight="1" hidden="1">
      <c r="B25" s="130" t="s">
        <v>92</v>
      </c>
      <c r="C25" s="130"/>
      <c r="D25" s="130"/>
      <c r="E25" s="130"/>
      <c r="F25" s="130"/>
      <c r="G25" s="109">
        <f>G24/6</f>
        <v>1771.6666666666667</v>
      </c>
      <c r="H25" s="109">
        <f>H24/6</f>
        <v>1866.6666666666667</v>
      </c>
      <c r="I25" s="109">
        <f>I24/6</f>
        <v>1961.6666666666667</v>
      </c>
      <c r="J25" s="109">
        <f>J24/6</f>
        <v>2151.6666666666665</v>
      </c>
      <c r="K25" s="109">
        <f>K24/7</f>
        <v>1050</v>
      </c>
      <c r="L25" s="109">
        <f>L24/6</f>
        <v>726.6666666666666</v>
      </c>
    </row>
  </sheetData>
  <sheetProtection selectLockedCells="1" selectUnlockedCells="1"/>
  <mergeCells count="13">
    <mergeCell ref="B3:G3"/>
    <mergeCell ref="B4:G4"/>
    <mergeCell ref="B5:G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</mergeCells>
  <printOptions/>
  <pageMargins left="0.2902777777777778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3:M19"/>
  <sheetViews>
    <sheetView workbookViewId="0" topLeftCell="A11">
      <selection activeCell="P15" sqref="P15"/>
    </sheetView>
  </sheetViews>
  <sheetFormatPr defaultColWidth="8.00390625" defaultRowHeight="15"/>
  <cols>
    <col min="1" max="1" width="9.00390625" style="0" customWidth="1"/>
    <col min="2" max="2" width="7.28125" style="0" customWidth="1"/>
    <col min="3" max="3" width="31.140625" style="0" customWidth="1"/>
    <col min="4" max="4" width="46.00390625" style="0" customWidth="1"/>
    <col min="5" max="5" width="11.00390625" style="0" customWidth="1"/>
    <col min="6" max="6" width="13.00390625" style="0" customWidth="1"/>
    <col min="7" max="7" width="17.28125" style="0" customWidth="1"/>
    <col min="8" max="8" width="16.140625" style="0" hidden="1" customWidth="1"/>
    <col min="9" max="9" width="16.28125" style="0" hidden="1" customWidth="1"/>
    <col min="10" max="10" width="15.8515625" style="0" hidden="1" customWidth="1"/>
    <col min="11" max="11" width="15.421875" style="0" hidden="1" customWidth="1"/>
    <col min="12" max="12" width="17.00390625" style="0" hidden="1" customWidth="1"/>
    <col min="13" max="13" width="9.00390625" style="0" hidden="1" customWidth="1"/>
    <col min="14" max="16384" width="9.00390625" style="0" customWidth="1"/>
  </cols>
  <sheetData>
    <row r="2" ht="15.75"/>
    <row r="3" spans="2:7" ht="24" customHeight="1">
      <c r="B3" s="48" t="s">
        <v>224</v>
      </c>
      <c r="C3" s="48"/>
      <c r="D3" s="48"/>
      <c r="E3" s="48"/>
      <c r="F3" s="48"/>
      <c r="G3" s="48"/>
    </row>
    <row r="4" spans="2:7" ht="27.75" customHeight="1">
      <c r="B4" s="49" t="s">
        <v>2</v>
      </c>
      <c r="C4" s="49"/>
      <c r="D4" s="49"/>
      <c r="E4" s="49"/>
      <c r="F4" s="49"/>
      <c r="G4" s="49"/>
    </row>
    <row r="5" spans="2:7" ht="68.25" customHeight="1">
      <c r="B5" s="5" t="s">
        <v>225</v>
      </c>
      <c r="C5" s="5"/>
      <c r="D5" s="5"/>
      <c r="E5" s="5"/>
      <c r="F5" s="5"/>
      <c r="G5" s="5"/>
    </row>
    <row r="6" spans="2:12" ht="70.5" customHeight="1">
      <c r="B6" s="6" t="s">
        <v>4</v>
      </c>
      <c r="C6" s="7" t="s">
        <v>215</v>
      </c>
      <c r="D6" s="7" t="s">
        <v>6</v>
      </c>
      <c r="E6" s="7" t="s">
        <v>7</v>
      </c>
      <c r="F6" s="7" t="s">
        <v>125</v>
      </c>
      <c r="G6" s="8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</row>
    <row r="7" spans="2:13" ht="53.25" customHeight="1">
      <c r="B7" s="10">
        <v>1</v>
      </c>
      <c r="C7" s="11" t="s">
        <v>15</v>
      </c>
      <c r="D7" s="11" t="s">
        <v>16</v>
      </c>
      <c r="E7" s="12">
        <v>1</v>
      </c>
      <c r="F7" s="88">
        <f>M7*1.3</f>
        <v>520</v>
      </c>
      <c r="G7" s="89">
        <f aca="true" t="shared" si="0" ref="G7:G15">E7*F7</f>
        <v>520</v>
      </c>
      <c r="H7" s="179">
        <v>400</v>
      </c>
      <c r="I7" s="180">
        <v>400</v>
      </c>
      <c r="J7" s="180">
        <v>400</v>
      </c>
      <c r="K7" s="180">
        <v>400</v>
      </c>
      <c r="L7" s="180">
        <v>400</v>
      </c>
      <c r="M7" s="88">
        <v>400</v>
      </c>
    </row>
    <row r="8" spans="2:13" ht="39.75" customHeight="1">
      <c r="B8" s="17">
        <v>2</v>
      </c>
      <c r="C8" s="18" t="s">
        <v>17</v>
      </c>
      <c r="D8" s="18" t="s">
        <v>18</v>
      </c>
      <c r="E8" s="19">
        <v>7</v>
      </c>
      <c r="F8" s="92">
        <v>40</v>
      </c>
      <c r="G8" s="93">
        <f t="shared" si="0"/>
        <v>280</v>
      </c>
      <c r="H8" s="179">
        <v>245</v>
      </c>
      <c r="I8" s="180">
        <v>245</v>
      </c>
      <c r="J8" s="180">
        <v>245</v>
      </c>
      <c r="K8" s="180">
        <v>245</v>
      </c>
      <c r="L8" s="180">
        <v>245</v>
      </c>
      <c r="M8" s="94">
        <v>30</v>
      </c>
    </row>
    <row r="9" spans="2:13" ht="66" customHeight="1">
      <c r="B9" s="17">
        <v>3</v>
      </c>
      <c r="C9" s="18" t="s">
        <v>19</v>
      </c>
      <c r="D9" s="18" t="s">
        <v>20</v>
      </c>
      <c r="E9" s="23">
        <v>7</v>
      </c>
      <c r="F9" s="92">
        <v>40</v>
      </c>
      <c r="G9" s="93">
        <f t="shared" si="0"/>
        <v>280</v>
      </c>
      <c r="H9" s="179">
        <v>140</v>
      </c>
      <c r="I9" s="180">
        <v>140</v>
      </c>
      <c r="J9" s="180">
        <v>140</v>
      </c>
      <c r="K9" s="180">
        <v>140</v>
      </c>
      <c r="L9" s="180">
        <v>140</v>
      </c>
      <c r="M9" s="92">
        <v>30</v>
      </c>
    </row>
    <row r="10" spans="2:13" ht="82.5" customHeight="1">
      <c r="B10" s="17">
        <v>4</v>
      </c>
      <c r="C10" s="122" t="s">
        <v>25</v>
      </c>
      <c r="D10" s="18" t="s">
        <v>26</v>
      </c>
      <c r="E10" s="19">
        <v>3</v>
      </c>
      <c r="F10" s="92">
        <f aca="true" t="shared" si="1" ref="F10:F11">M10*1.3</f>
        <v>260</v>
      </c>
      <c r="G10" s="93">
        <f t="shared" si="0"/>
        <v>780</v>
      </c>
      <c r="H10" s="179">
        <v>540</v>
      </c>
      <c r="I10" s="180">
        <v>540</v>
      </c>
      <c r="J10" s="180">
        <v>540</v>
      </c>
      <c r="K10" s="180">
        <v>540</v>
      </c>
      <c r="L10" s="180">
        <v>540</v>
      </c>
      <c r="M10" s="92">
        <v>200</v>
      </c>
    </row>
    <row r="11" spans="2:13" ht="43.5" customHeight="1">
      <c r="B11" s="17">
        <v>5</v>
      </c>
      <c r="C11" s="18" t="s">
        <v>226</v>
      </c>
      <c r="D11" s="18" t="s">
        <v>187</v>
      </c>
      <c r="E11" s="19">
        <v>2</v>
      </c>
      <c r="F11" s="92">
        <f t="shared" si="1"/>
        <v>650</v>
      </c>
      <c r="G11" s="93">
        <f t="shared" si="0"/>
        <v>1300</v>
      </c>
      <c r="H11" s="179">
        <v>1000</v>
      </c>
      <c r="I11" s="180">
        <v>1000</v>
      </c>
      <c r="J11" s="180">
        <v>1000</v>
      </c>
      <c r="K11" s="180">
        <v>1000</v>
      </c>
      <c r="L11" s="180">
        <v>1000</v>
      </c>
      <c r="M11" s="92">
        <v>500</v>
      </c>
    </row>
    <row r="12" spans="2:13" ht="72.75" customHeight="1">
      <c r="B12" s="17">
        <v>6</v>
      </c>
      <c r="C12" s="18" t="s">
        <v>227</v>
      </c>
      <c r="D12" s="18" t="s">
        <v>219</v>
      </c>
      <c r="E12" s="19">
        <v>3</v>
      </c>
      <c r="F12" s="92">
        <v>650</v>
      </c>
      <c r="G12" s="93">
        <f t="shared" si="0"/>
        <v>1950</v>
      </c>
      <c r="H12" s="179">
        <v>1350</v>
      </c>
      <c r="I12" s="180">
        <v>1350</v>
      </c>
      <c r="J12" s="180">
        <v>1350</v>
      </c>
      <c r="K12" s="180">
        <v>1350</v>
      </c>
      <c r="L12" s="180">
        <v>1350</v>
      </c>
      <c r="M12" s="92">
        <v>480</v>
      </c>
    </row>
    <row r="13" spans="2:13" ht="37.5" customHeight="1">
      <c r="B13" s="58">
        <v>7</v>
      </c>
      <c r="C13" s="65" t="s">
        <v>228</v>
      </c>
      <c r="D13" s="65" t="s">
        <v>229</v>
      </c>
      <c r="E13" s="19">
        <v>5</v>
      </c>
      <c r="F13" s="92">
        <v>230</v>
      </c>
      <c r="G13" s="93">
        <f t="shared" si="0"/>
        <v>1150</v>
      </c>
      <c r="H13" s="179">
        <v>850</v>
      </c>
      <c r="I13" s="180">
        <v>850</v>
      </c>
      <c r="J13" s="180">
        <v>850</v>
      </c>
      <c r="K13" s="180">
        <v>850</v>
      </c>
      <c r="L13" s="180">
        <v>850</v>
      </c>
      <c r="M13" s="92">
        <v>170</v>
      </c>
    </row>
    <row r="14" spans="2:13" ht="84" customHeight="1">
      <c r="B14" s="17">
        <v>8</v>
      </c>
      <c r="C14" s="18" t="s">
        <v>230</v>
      </c>
      <c r="D14" s="18" t="s">
        <v>231</v>
      </c>
      <c r="E14" s="19">
        <v>5</v>
      </c>
      <c r="F14" s="92">
        <f aca="true" t="shared" si="2" ref="F14:F15">M14*1.3</f>
        <v>130</v>
      </c>
      <c r="G14" s="93">
        <f t="shared" si="0"/>
        <v>650</v>
      </c>
      <c r="H14" s="179">
        <v>500</v>
      </c>
      <c r="I14" s="180">
        <v>500</v>
      </c>
      <c r="J14" s="180">
        <v>500</v>
      </c>
      <c r="K14" s="180">
        <v>500</v>
      </c>
      <c r="L14" s="180">
        <v>500</v>
      </c>
      <c r="M14" s="94">
        <v>100</v>
      </c>
    </row>
    <row r="15" spans="2:13" ht="51.75" customHeight="1">
      <c r="B15" s="71">
        <v>9</v>
      </c>
      <c r="C15" s="73" t="s">
        <v>73</v>
      </c>
      <c r="D15" s="73" t="s">
        <v>114</v>
      </c>
      <c r="E15" s="116">
        <v>7</v>
      </c>
      <c r="F15" s="101">
        <f t="shared" si="2"/>
        <v>0</v>
      </c>
      <c r="G15" s="149">
        <f t="shared" si="0"/>
        <v>0</v>
      </c>
      <c r="H15" s="179">
        <v>0</v>
      </c>
      <c r="I15" s="180">
        <v>0</v>
      </c>
      <c r="J15" s="180">
        <v>0</v>
      </c>
      <c r="K15" s="180">
        <v>0</v>
      </c>
      <c r="L15" s="180">
        <v>0</v>
      </c>
      <c r="M15" s="208">
        <v>0</v>
      </c>
    </row>
    <row r="16" spans="2:12" ht="21" customHeight="1">
      <c r="B16" s="31" t="s">
        <v>35</v>
      </c>
      <c r="C16" s="31"/>
      <c r="D16" s="31"/>
      <c r="E16" s="31"/>
      <c r="F16" s="31"/>
      <c r="G16" s="32">
        <f>SUM(G7:G15)</f>
        <v>6910</v>
      </c>
      <c r="H16" s="33">
        <f>SUM(H7:H15)</f>
        <v>5025</v>
      </c>
      <c r="I16" s="33">
        <f>SUM(I7:I15)</f>
        <v>5025</v>
      </c>
      <c r="J16" s="33">
        <f>SUM(J7:J15)</f>
        <v>5025</v>
      </c>
      <c r="K16" s="33">
        <f>SUM(K7:K15)</f>
        <v>5025</v>
      </c>
      <c r="L16" s="33">
        <f>SUM(L7:L15)</f>
        <v>5025</v>
      </c>
    </row>
    <row r="17" spans="2:12" ht="23.25" customHeight="1">
      <c r="B17" s="34" t="s">
        <v>36</v>
      </c>
      <c r="C17" s="34"/>
      <c r="D17" s="34"/>
      <c r="E17" s="34"/>
      <c r="F17" s="34"/>
      <c r="G17" s="35">
        <v>0.1</v>
      </c>
      <c r="H17" s="36">
        <v>0.1</v>
      </c>
      <c r="I17" s="36">
        <v>0.1</v>
      </c>
      <c r="J17" s="36">
        <v>0.1</v>
      </c>
      <c r="K17" s="36">
        <v>0.1</v>
      </c>
      <c r="L17" s="36">
        <v>0.1</v>
      </c>
    </row>
    <row r="18" spans="2:12" ht="23.25" customHeight="1">
      <c r="B18" s="37" t="s">
        <v>37</v>
      </c>
      <c r="C18" s="37"/>
      <c r="D18" s="37"/>
      <c r="E18" s="37"/>
      <c r="F18" s="37"/>
      <c r="G18" s="38">
        <f>G16-G16*G17</f>
        <v>6219</v>
      </c>
      <c r="H18" s="39">
        <f>H16-(H16*H17)</f>
        <v>4522.5</v>
      </c>
      <c r="I18" s="39">
        <f>I16-(I16*I17)</f>
        <v>4522.5</v>
      </c>
      <c r="J18" s="39">
        <f>J16-(J16*J17)</f>
        <v>4522.5</v>
      </c>
      <c r="K18" s="39">
        <f>K16-(K16*K17)</f>
        <v>4522.5</v>
      </c>
      <c r="L18" s="39">
        <f>L16-(L16*L17)</f>
        <v>4522.5</v>
      </c>
    </row>
    <row r="19" spans="2:7" ht="27" customHeight="1">
      <c r="B19" s="40" t="s">
        <v>38</v>
      </c>
      <c r="C19" s="40"/>
      <c r="D19" s="40"/>
      <c r="E19" s="40"/>
      <c r="F19" s="40"/>
      <c r="G19" s="41">
        <v>6250</v>
      </c>
    </row>
  </sheetData>
  <sheetProtection selectLockedCells="1" selectUnlockedCells="1"/>
  <mergeCells count="7">
    <mergeCell ref="B3:G3"/>
    <mergeCell ref="B4:G4"/>
    <mergeCell ref="B5:G5"/>
    <mergeCell ref="B16:F16"/>
    <mergeCell ref="B17:F17"/>
    <mergeCell ref="B18:F18"/>
    <mergeCell ref="B19:F19"/>
  </mergeCells>
  <printOptions/>
  <pageMargins left="0.30972222222222223" right="0.3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3:N19"/>
  <sheetViews>
    <sheetView workbookViewId="0" topLeftCell="A14">
      <selection activeCell="G27" sqref="G27"/>
    </sheetView>
  </sheetViews>
  <sheetFormatPr defaultColWidth="8.00390625" defaultRowHeight="15"/>
  <cols>
    <col min="1" max="1" width="9.00390625" style="0" customWidth="1"/>
    <col min="2" max="2" width="7.140625" style="0" customWidth="1"/>
    <col min="3" max="3" width="32.7109375" style="0" customWidth="1"/>
    <col min="4" max="4" width="56.140625" style="0" customWidth="1"/>
    <col min="5" max="5" width="10.8515625" style="0" customWidth="1"/>
    <col min="6" max="6" width="11.7109375" style="0" customWidth="1"/>
    <col min="7" max="7" width="16.140625" style="0" customWidth="1"/>
    <col min="8" max="8" width="15.57421875" style="0" hidden="1" customWidth="1"/>
    <col min="9" max="9" width="16.7109375" style="0" hidden="1" customWidth="1"/>
    <col min="10" max="10" width="15.7109375" style="0" hidden="1" customWidth="1"/>
    <col min="11" max="11" width="15.28125" style="0" hidden="1" customWidth="1"/>
    <col min="12" max="12" width="14.28125" style="0" hidden="1" customWidth="1"/>
    <col min="13" max="14" width="9.00390625" style="0" hidden="1" customWidth="1"/>
    <col min="15" max="16384" width="9.00390625" style="0" customWidth="1"/>
  </cols>
  <sheetData>
    <row r="2" ht="15.75"/>
    <row r="3" spans="2:7" ht="25.5" customHeight="1">
      <c r="B3" s="48" t="s">
        <v>232</v>
      </c>
      <c r="C3" s="48"/>
      <c r="D3" s="48"/>
      <c r="E3" s="48"/>
      <c r="F3" s="48"/>
      <c r="G3" s="48"/>
    </row>
    <row r="4" spans="2:7" ht="24.75" customHeight="1">
      <c r="B4" s="49" t="s">
        <v>2</v>
      </c>
      <c r="C4" s="49"/>
      <c r="D4" s="49"/>
      <c r="E4" s="49"/>
      <c r="F4" s="49"/>
      <c r="G4" s="49"/>
    </row>
    <row r="5" spans="2:7" ht="97.5" customHeight="1">
      <c r="B5" s="5" t="s">
        <v>233</v>
      </c>
      <c r="C5" s="5"/>
      <c r="D5" s="5"/>
      <c r="E5" s="5"/>
      <c r="F5" s="5"/>
      <c r="G5" s="5"/>
    </row>
    <row r="6" spans="2:12" ht="68.25" customHeight="1">
      <c r="B6" s="6" t="s">
        <v>4</v>
      </c>
      <c r="C6" s="7" t="s">
        <v>215</v>
      </c>
      <c r="D6" s="7" t="s">
        <v>6</v>
      </c>
      <c r="E6" s="7" t="s">
        <v>7</v>
      </c>
      <c r="F6" s="7" t="s">
        <v>125</v>
      </c>
      <c r="G6" s="8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</row>
    <row r="7" spans="2:14" ht="48" customHeight="1">
      <c r="B7" s="10">
        <v>1</v>
      </c>
      <c r="C7" s="11" t="s">
        <v>15</v>
      </c>
      <c r="D7" s="11" t="s">
        <v>16</v>
      </c>
      <c r="E7" s="12">
        <v>1</v>
      </c>
      <c r="F7" s="88">
        <f>N7*1.3</f>
        <v>520</v>
      </c>
      <c r="G7" s="89">
        <f aca="true" t="shared" si="0" ref="G7:G15">PRODUCT(F7*E7)</f>
        <v>520</v>
      </c>
      <c r="H7" s="209">
        <v>400</v>
      </c>
      <c r="I7" s="210">
        <v>400</v>
      </c>
      <c r="J7" s="210">
        <v>400</v>
      </c>
      <c r="K7" s="210">
        <v>400</v>
      </c>
      <c r="L7" s="210">
        <v>400</v>
      </c>
      <c r="N7" s="88">
        <v>400</v>
      </c>
    </row>
    <row r="8" spans="2:14" ht="51.75" customHeight="1">
      <c r="B8" s="17">
        <v>2</v>
      </c>
      <c r="C8" s="18" t="s">
        <v>17</v>
      </c>
      <c r="D8" s="18" t="s">
        <v>18</v>
      </c>
      <c r="E8" s="19">
        <v>7</v>
      </c>
      <c r="F8" s="92">
        <v>40</v>
      </c>
      <c r="G8" s="93">
        <f t="shared" si="0"/>
        <v>280</v>
      </c>
      <c r="H8" s="209">
        <v>245</v>
      </c>
      <c r="I8" s="210">
        <v>245</v>
      </c>
      <c r="J8" s="210">
        <v>245</v>
      </c>
      <c r="K8" s="210">
        <v>245</v>
      </c>
      <c r="L8" s="210">
        <v>245</v>
      </c>
      <c r="N8" s="94">
        <v>30</v>
      </c>
    </row>
    <row r="9" spans="2:14" ht="58.5" customHeight="1">
      <c r="B9" s="17">
        <v>3</v>
      </c>
      <c r="C9" s="18" t="s">
        <v>19</v>
      </c>
      <c r="D9" s="18" t="s">
        <v>20</v>
      </c>
      <c r="E9" s="23">
        <v>7</v>
      </c>
      <c r="F9" s="92">
        <v>40</v>
      </c>
      <c r="G9" s="93">
        <f t="shared" si="0"/>
        <v>280</v>
      </c>
      <c r="H9" s="209">
        <v>140</v>
      </c>
      <c r="I9" s="210">
        <v>140</v>
      </c>
      <c r="J9" s="210">
        <v>140</v>
      </c>
      <c r="K9" s="210">
        <v>140</v>
      </c>
      <c r="L9" s="210">
        <v>140</v>
      </c>
      <c r="N9" s="92">
        <v>30</v>
      </c>
    </row>
    <row r="10" spans="2:14" ht="61.5" customHeight="1">
      <c r="B10" s="17">
        <v>4</v>
      </c>
      <c r="C10" s="18" t="s">
        <v>168</v>
      </c>
      <c r="D10" s="18" t="s">
        <v>22</v>
      </c>
      <c r="E10" s="19">
        <v>2</v>
      </c>
      <c r="F10" s="92">
        <f aca="true" t="shared" si="1" ref="F10:F13">N10*1.3</f>
        <v>390</v>
      </c>
      <c r="G10" s="93">
        <f t="shared" si="0"/>
        <v>780</v>
      </c>
      <c r="H10" s="209">
        <v>500</v>
      </c>
      <c r="I10" s="210">
        <v>500</v>
      </c>
      <c r="J10" s="210">
        <v>500</v>
      </c>
      <c r="K10" s="210">
        <v>500</v>
      </c>
      <c r="L10" s="210">
        <v>500</v>
      </c>
      <c r="N10" s="79">
        <v>300</v>
      </c>
    </row>
    <row r="11" spans="2:14" ht="54.75" customHeight="1">
      <c r="B11" s="17">
        <v>5</v>
      </c>
      <c r="C11" s="18" t="s">
        <v>23</v>
      </c>
      <c r="D11" s="18" t="s">
        <v>24</v>
      </c>
      <c r="E11" s="19">
        <v>2</v>
      </c>
      <c r="F11" s="92">
        <f t="shared" si="1"/>
        <v>520</v>
      </c>
      <c r="G11" s="93">
        <f t="shared" si="0"/>
        <v>1040</v>
      </c>
      <c r="H11" s="209">
        <v>800</v>
      </c>
      <c r="I11" s="210">
        <v>800</v>
      </c>
      <c r="J11" s="210">
        <v>800</v>
      </c>
      <c r="K11" s="210">
        <v>800</v>
      </c>
      <c r="L11" s="210">
        <v>800</v>
      </c>
      <c r="N11" s="95">
        <v>400</v>
      </c>
    </row>
    <row r="12" spans="2:14" ht="82.5" customHeight="1">
      <c r="B12" s="17">
        <v>6</v>
      </c>
      <c r="C12" s="211" t="s">
        <v>85</v>
      </c>
      <c r="D12" s="18" t="s">
        <v>86</v>
      </c>
      <c r="E12" s="19">
        <v>6</v>
      </c>
      <c r="F12" s="92">
        <f t="shared" si="1"/>
        <v>130</v>
      </c>
      <c r="G12" s="93">
        <f t="shared" si="0"/>
        <v>780</v>
      </c>
      <c r="H12" s="209">
        <v>700</v>
      </c>
      <c r="I12" s="210">
        <v>700</v>
      </c>
      <c r="J12" s="210">
        <v>700</v>
      </c>
      <c r="K12" s="210">
        <v>700</v>
      </c>
      <c r="L12" s="210">
        <v>700</v>
      </c>
      <c r="N12" s="79">
        <v>100</v>
      </c>
    </row>
    <row r="13" spans="2:14" ht="64.5" customHeight="1">
      <c r="B13" s="17">
        <v>7</v>
      </c>
      <c r="C13" s="122" t="s">
        <v>186</v>
      </c>
      <c r="D13" s="18" t="s">
        <v>187</v>
      </c>
      <c r="E13" s="19">
        <v>2</v>
      </c>
      <c r="F13" s="92">
        <f t="shared" si="1"/>
        <v>650</v>
      </c>
      <c r="G13" s="93">
        <f t="shared" si="0"/>
        <v>1300</v>
      </c>
      <c r="H13" s="209">
        <v>570</v>
      </c>
      <c r="I13" s="210">
        <v>570</v>
      </c>
      <c r="J13" s="210">
        <v>570</v>
      </c>
      <c r="K13" s="210">
        <v>570</v>
      </c>
      <c r="L13" s="210">
        <v>570</v>
      </c>
      <c r="N13" s="98">
        <v>500</v>
      </c>
    </row>
    <row r="14" spans="2:14" ht="64.5" customHeight="1">
      <c r="B14" s="17">
        <v>8</v>
      </c>
      <c r="C14" s="18" t="s">
        <v>173</v>
      </c>
      <c r="D14" s="18" t="s">
        <v>174</v>
      </c>
      <c r="E14" s="19">
        <v>3</v>
      </c>
      <c r="F14" s="92">
        <v>330</v>
      </c>
      <c r="G14" s="93">
        <f t="shared" si="0"/>
        <v>990</v>
      </c>
      <c r="H14" s="209"/>
      <c r="I14" s="210"/>
      <c r="J14" s="210"/>
      <c r="K14" s="210"/>
      <c r="L14" s="210"/>
      <c r="N14" s="24">
        <v>250</v>
      </c>
    </row>
    <row r="15" spans="2:14" ht="42.75" customHeight="1">
      <c r="B15" s="25">
        <v>9</v>
      </c>
      <c r="C15" s="26" t="s">
        <v>82</v>
      </c>
      <c r="D15" s="26" t="s">
        <v>181</v>
      </c>
      <c r="E15" s="27">
        <v>4</v>
      </c>
      <c r="F15" s="101">
        <f>N15*1.3</f>
        <v>130</v>
      </c>
      <c r="G15" s="102">
        <f t="shared" si="0"/>
        <v>520</v>
      </c>
      <c r="H15" s="209">
        <v>400</v>
      </c>
      <c r="I15" s="210">
        <v>400</v>
      </c>
      <c r="J15" s="210">
        <v>400</v>
      </c>
      <c r="K15" s="210">
        <v>400</v>
      </c>
      <c r="L15" s="210">
        <v>400</v>
      </c>
      <c r="N15" s="103">
        <v>100</v>
      </c>
    </row>
    <row r="16" spans="2:12" ht="21" customHeight="1">
      <c r="B16" s="31" t="s">
        <v>35</v>
      </c>
      <c r="C16" s="31"/>
      <c r="D16" s="31"/>
      <c r="E16" s="31"/>
      <c r="F16" s="31"/>
      <c r="G16" s="32">
        <f>SUM(G7:G15)</f>
        <v>6490</v>
      </c>
      <c r="H16" s="33">
        <f>SUM(H7:H15)</f>
        <v>3755</v>
      </c>
      <c r="I16" s="33">
        <f>SUM(I7:I15)</f>
        <v>3755</v>
      </c>
      <c r="J16" s="33">
        <f>SUM(J7:J15)</f>
        <v>3755</v>
      </c>
      <c r="K16" s="33">
        <f>SUM(K7:K15)</f>
        <v>3755</v>
      </c>
      <c r="L16" s="33">
        <f>SUM(L7:L15)</f>
        <v>3755</v>
      </c>
    </row>
    <row r="17" spans="2:12" ht="23.25" customHeight="1">
      <c r="B17" s="34" t="s">
        <v>36</v>
      </c>
      <c r="C17" s="34"/>
      <c r="D17" s="34"/>
      <c r="E17" s="34"/>
      <c r="F17" s="34"/>
      <c r="G17" s="35">
        <v>0.1</v>
      </c>
      <c r="H17" s="36">
        <v>0.1</v>
      </c>
      <c r="I17" s="36">
        <v>0.1</v>
      </c>
      <c r="J17" s="36">
        <v>0.1</v>
      </c>
      <c r="K17" s="36">
        <v>0.1</v>
      </c>
      <c r="L17" s="36">
        <v>0.1</v>
      </c>
    </row>
    <row r="18" spans="2:12" ht="23.25" customHeight="1">
      <c r="B18" s="37" t="s">
        <v>37</v>
      </c>
      <c r="C18" s="37"/>
      <c r="D18" s="37"/>
      <c r="E18" s="37"/>
      <c r="F18" s="37"/>
      <c r="G18" s="38">
        <f>G16-G16*G17</f>
        <v>5841</v>
      </c>
      <c r="H18" s="39">
        <f>H16-(H16*H17)</f>
        <v>3379.5</v>
      </c>
      <c r="I18" s="39">
        <f>I16-(I16*I17)</f>
        <v>3379.5</v>
      </c>
      <c r="J18" s="39">
        <f>J16-(J16*J17)</f>
        <v>3379.5</v>
      </c>
      <c r="K18" s="39">
        <f>K16-(K16*K17)</f>
        <v>3379.5</v>
      </c>
      <c r="L18" s="39">
        <f>L16-(L16*L17)</f>
        <v>3379.5</v>
      </c>
    </row>
    <row r="19" spans="2:12" ht="24.75" customHeight="1">
      <c r="B19" s="40" t="s">
        <v>38</v>
      </c>
      <c r="C19" s="40"/>
      <c r="D19" s="40"/>
      <c r="E19" s="40"/>
      <c r="F19" s="40"/>
      <c r="G19" s="41">
        <v>5850</v>
      </c>
      <c r="H19" s="105">
        <f>6*1200</f>
        <v>7200</v>
      </c>
      <c r="I19" s="105">
        <f>6*1300</f>
        <v>7800</v>
      </c>
      <c r="J19" s="105">
        <f>6*1500</f>
        <v>9000</v>
      </c>
      <c r="K19" s="105">
        <f>7*450</f>
        <v>3150</v>
      </c>
      <c r="L19" s="105">
        <v>0</v>
      </c>
    </row>
  </sheetData>
  <sheetProtection selectLockedCells="1" selectUnlockedCells="1"/>
  <mergeCells count="7">
    <mergeCell ref="B3:G3"/>
    <mergeCell ref="B4:G4"/>
    <mergeCell ref="B5:G5"/>
    <mergeCell ref="B16:F16"/>
    <mergeCell ref="B17:F17"/>
    <mergeCell ref="B18:F18"/>
    <mergeCell ref="B19:F19"/>
  </mergeCells>
  <printOptions/>
  <pageMargins left="0.42986111111111114" right="0.35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3:M21"/>
  <sheetViews>
    <sheetView zoomScale="87" zoomScaleNormal="87" workbookViewId="0" topLeftCell="A4">
      <selection activeCell="E7" sqref="E7"/>
    </sheetView>
  </sheetViews>
  <sheetFormatPr defaultColWidth="8.00390625" defaultRowHeight="15"/>
  <cols>
    <col min="1" max="1" width="9.00390625" style="0" customWidth="1"/>
    <col min="2" max="2" width="7.28125" style="0" customWidth="1"/>
    <col min="3" max="3" width="36.421875" style="0" customWidth="1"/>
    <col min="4" max="4" width="55.57421875" style="0" customWidth="1"/>
    <col min="5" max="5" width="11.7109375" style="0" customWidth="1"/>
    <col min="6" max="6" width="14.57421875" style="0" customWidth="1"/>
    <col min="7" max="7" width="19.140625" style="0" hidden="1" customWidth="1"/>
    <col min="8" max="8" width="20.00390625" style="0" hidden="1" customWidth="1"/>
    <col min="9" max="9" width="19.140625" style="0" hidden="1" customWidth="1"/>
    <col min="10" max="10" width="20.57421875" style="0" hidden="1" customWidth="1"/>
    <col min="11" max="11" width="14.140625" style="0" hidden="1" customWidth="1"/>
    <col min="12" max="12" width="17.28125" style="0" customWidth="1"/>
    <col min="13" max="13" width="14.28125" style="0" customWidth="1"/>
    <col min="14" max="16384" width="9.00390625" style="0" customWidth="1"/>
  </cols>
  <sheetData>
    <row r="3" spans="2:12" ht="22.5" customHeight="1">
      <c r="B3" s="212" t="s">
        <v>234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2:12" ht="22.5" customHeight="1">
      <c r="B4" s="212" t="s">
        <v>2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2:12" ht="101.25" customHeight="1">
      <c r="B5" s="213" t="s">
        <v>235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2:12" ht="65.25" customHeight="1">
      <c r="B6" s="214" t="s">
        <v>4</v>
      </c>
      <c r="C6" s="214" t="s">
        <v>236</v>
      </c>
      <c r="D6" s="214" t="s">
        <v>237</v>
      </c>
      <c r="E6" s="214" t="s">
        <v>238</v>
      </c>
      <c r="F6" s="214" t="s">
        <v>239</v>
      </c>
      <c r="G6" s="215" t="s">
        <v>126</v>
      </c>
      <c r="H6" s="215" t="s">
        <v>10</v>
      </c>
      <c r="I6" s="215" t="s">
        <v>11</v>
      </c>
      <c r="J6" s="215" t="s">
        <v>12</v>
      </c>
      <c r="K6" s="215" t="s">
        <v>13</v>
      </c>
      <c r="L6" s="215" t="s">
        <v>14</v>
      </c>
    </row>
    <row r="7" spans="2:12" ht="51.75" customHeight="1">
      <c r="B7" s="216">
        <v>1</v>
      </c>
      <c r="C7" s="18" t="s">
        <v>240</v>
      </c>
      <c r="D7" s="18" t="s">
        <v>16</v>
      </c>
      <c r="E7" s="23">
        <v>1</v>
      </c>
      <c r="F7" s="217">
        <v>400</v>
      </c>
      <c r="G7" s="218">
        <f aca="true" t="shared" si="0" ref="G7:G12">F7*E7</f>
        <v>400</v>
      </c>
      <c r="H7" s="218">
        <v>400</v>
      </c>
      <c r="I7" s="218">
        <v>400</v>
      </c>
      <c r="J7" s="218">
        <v>400</v>
      </c>
      <c r="K7" s="218">
        <v>400</v>
      </c>
      <c r="L7" s="218">
        <f aca="true" t="shared" si="1" ref="L7:L17">E7*F7</f>
        <v>400</v>
      </c>
    </row>
    <row r="8" spans="2:13" ht="34.5" customHeight="1">
      <c r="B8" s="216">
        <v>2</v>
      </c>
      <c r="C8" s="18" t="s">
        <v>241</v>
      </c>
      <c r="D8" s="18" t="s">
        <v>242</v>
      </c>
      <c r="E8" s="19"/>
      <c r="F8" s="219">
        <v>400</v>
      </c>
      <c r="G8" s="218">
        <f t="shared" si="0"/>
        <v>0</v>
      </c>
      <c r="H8" s="218">
        <v>400</v>
      </c>
      <c r="I8" s="218">
        <v>400</v>
      </c>
      <c r="J8" s="218">
        <v>400</v>
      </c>
      <c r="K8" s="218">
        <v>400</v>
      </c>
      <c r="L8" s="218">
        <f t="shared" si="1"/>
        <v>0</v>
      </c>
      <c r="M8" t="s">
        <v>243</v>
      </c>
    </row>
    <row r="9" spans="2:12" ht="34.5" customHeight="1">
      <c r="B9" s="216">
        <v>3</v>
      </c>
      <c r="C9" s="18" t="s">
        <v>151</v>
      </c>
      <c r="D9" s="18" t="s">
        <v>129</v>
      </c>
      <c r="E9" s="19">
        <v>1</v>
      </c>
      <c r="F9" s="219">
        <v>400</v>
      </c>
      <c r="G9" s="218">
        <f t="shared" si="0"/>
        <v>400</v>
      </c>
      <c r="H9" s="218">
        <v>0</v>
      </c>
      <c r="I9" s="218">
        <v>0</v>
      </c>
      <c r="J9" s="218">
        <v>0</v>
      </c>
      <c r="K9" s="218">
        <v>0</v>
      </c>
      <c r="L9" s="218">
        <f t="shared" si="1"/>
        <v>400</v>
      </c>
    </row>
    <row r="10" spans="2:12" ht="34.5" customHeight="1">
      <c r="B10" s="216">
        <v>4</v>
      </c>
      <c r="C10" s="18" t="s">
        <v>17</v>
      </c>
      <c r="D10" s="18" t="s">
        <v>18</v>
      </c>
      <c r="E10" s="19">
        <v>7</v>
      </c>
      <c r="F10" s="219">
        <v>30</v>
      </c>
      <c r="G10" s="218">
        <f t="shared" si="0"/>
        <v>210</v>
      </c>
      <c r="H10" s="218">
        <v>210</v>
      </c>
      <c r="I10" s="218">
        <v>210</v>
      </c>
      <c r="J10" s="218">
        <v>210</v>
      </c>
      <c r="K10" s="218">
        <v>210</v>
      </c>
      <c r="L10" s="218">
        <f t="shared" si="1"/>
        <v>210</v>
      </c>
    </row>
    <row r="11" spans="2:12" ht="31.5">
      <c r="B11" s="216">
        <v>5</v>
      </c>
      <c r="C11" s="18" t="s">
        <v>19</v>
      </c>
      <c r="D11" s="18" t="s">
        <v>20</v>
      </c>
      <c r="E11" s="23">
        <v>7</v>
      </c>
      <c r="F11" s="217">
        <v>30</v>
      </c>
      <c r="G11" s="218">
        <f t="shared" si="0"/>
        <v>210</v>
      </c>
      <c r="H11" s="218">
        <v>210</v>
      </c>
      <c r="I11" s="218">
        <v>210</v>
      </c>
      <c r="J11" s="218">
        <v>210</v>
      </c>
      <c r="K11" s="218">
        <v>210</v>
      </c>
      <c r="L11" s="218">
        <f t="shared" si="1"/>
        <v>210</v>
      </c>
    </row>
    <row r="12" spans="2:12" ht="34.5" customHeight="1">
      <c r="B12" s="216">
        <v>6</v>
      </c>
      <c r="C12" s="122" t="s">
        <v>244</v>
      </c>
      <c r="D12" s="18" t="s">
        <v>208</v>
      </c>
      <c r="E12" s="19">
        <v>3</v>
      </c>
      <c r="F12" s="220">
        <v>700</v>
      </c>
      <c r="G12" s="218">
        <f t="shared" si="0"/>
        <v>2100</v>
      </c>
      <c r="H12" s="218">
        <v>2100</v>
      </c>
      <c r="I12" s="218">
        <v>2100</v>
      </c>
      <c r="J12" s="218">
        <v>2100</v>
      </c>
      <c r="K12" s="218">
        <v>2100</v>
      </c>
      <c r="L12" s="218">
        <f t="shared" si="1"/>
        <v>2100</v>
      </c>
    </row>
    <row r="13" spans="2:12" s="119" customFormat="1" ht="47.25">
      <c r="B13" s="221">
        <v>7</v>
      </c>
      <c r="C13" s="18" t="s">
        <v>158</v>
      </c>
      <c r="D13" s="222" t="s">
        <v>159</v>
      </c>
      <c r="E13" s="181">
        <v>3</v>
      </c>
      <c r="F13" s="223">
        <v>200</v>
      </c>
      <c r="G13" s="180">
        <f>E13*F13</f>
        <v>600</v>
      </c>
      <c r="H13" s="66"/>
      <c r="I13" s="66"/>
      <c r="J13" s="66"/>
      <c r="K13" s="66"/>
      <c r="L13" s="224">
        <f t="shared" si="1"/>
        <v>600</v>
      </c>
    </row>
    <row r="14" spans="2:12" ht="31.5">
      <c r="B14" s="216">
        <v>8</v>
      </c>
      <c r="C14" s="18" t="s">
        <v>245</v>
      </c>
      <c r="D14" s="18" t="s">
        <v>210</v>
      </c>
      <c r="E14" s="19">
        <v>5</v>
      </c>
      <c r="F14" s="218">
        <v>150</v>
      </c>
      <c r="G14" s="218">
        <f aca="true" t="shared" si="2" ref="G14:G17">F14*E14</f>
        <v>750</v>
      </c>
      <c r="H14" s="218">
        <v>750</v>
      </c>
      <c r="I14" s="218">
        <v>750</v>
      </c>
      <c r="J14" s="218">
        <v>750</v>
      </c>
      <c r="K14" s="218">
        <v>750</v>
      </c>
      <c r="L14" s="218">
        <f t="shared" si="1"/>
        <v>750</v>
      </c>
    </row>
    <row r="15" spans="2:12" ht="31.5">
      <c r="B15" s="216">
        <v>9</v>
      </c>
      <c r="C15" s="18" t="s">
        <v>80</v>
      </c>
      <c r="D15" s="18" t="s">
        <v>121</v>
      </c>
      <c r="E15" s="19">
        <v>1</v>
      </c>
      <c r="F15" s="218">
        <v>300</v>
      </c>
      <c r="G15" s="218">
        <f t="shared" si="2"/>
        <v>300</v>
      </c>
      <c r="H15" s="218">
        <v>600</v>
      </c>
      <c r="I15" s="218">
        <v>600</v>
      </c>
      <c r="J15" s="218">
        <v>600</v>
      </c>
      <c r="K15" s="218">
        <v>600</v>
      </c>
      <c r="L15" s="218">
        <f t="shared" si="1"/>
        <v>300</v>
      </c>
    </row>
    <row r="16" spans="2:12" ht="63">
      <c r="B16" s="216">
        <v>10</v>
      </c>
      <c r="C16" s="18" t="s">
        <v>160</v>
      </c>
      <c r="D16" s="18" t="s">
        <v>26</v>
      </c>
      <c r="E16" s="19">
        <v>3</v>
      </c>
      <c r="F16" s="218">
        <v>200</v>
      </c>
      <c r="G16" s="218">
        <f t="shared" si="2"/>
        <v>600</v>
      </c>
      <c r="H16" s="218">
        <v>1000</v>
      </c>
      <c r="I16" s="218">
        <v>1000</v>
      </c>
      <c r="J16" s="218">
        <v>1000</v>
      </c>
      <c r="K16" s="218">
        <v>1000</v>
      </c>
      <c r="L16" s="218">
        <f t="shared" si="1"/>
        <v>600</v>
      </c>
    </row>
    <row r="17" spans="2:12" ht="31.5">
      <c r="B17" s="216">
        <v>11</v>
      </c>
      <c r="C17" s="18" t="s">
        <v>246</v>
      </c>
      <c r="D17" s="18" t="s">
        <v>247</v>
      </c>
      <c r="E17" s="19">
        <v>3</v>
      </c>
      <c r="F17" s="218">
        <v>370</v>
      </c>
      <c r="G17" s="218">
        <f t="shared" si="2"/>
        <v>1110</v>
      </c>
      <c r="H17" s="218">
        <v>1110</v>
      </c>
      <c r="I17" s="218">
        <v>1110</v>
      </c>
      <c r="J17" s="218">
        <v>1110</v>
      </c>
      <c r="K17" s="218">
        <v>1110</v>
      </c>
      <c r="L17" s="218">
        <f t="shared" si="1"/>
        <v>1110</v>
      </c>
    </row>
    <row r="18" spans="2:12" ht="21" customHeight="1">
      <c r="B18" s="225" t="s">
        <v>35</v>
      </c>
      <c r="C18" s="225"/>
      <c r="D18" s="225"/>
      <c r="E18" s="225"/>
      <c r="F18" s="225"/>
      <c r="G18" s="194">
        <f>SUM(G7:G17)</f>
        <v>6680</v>
      </c>
      <c r="H18" s="194">
        <f>SUM(H7:H17)</f>
        <v>6780</v>
      </c>
      <c r="I18" s="194">
        <f>SUM(I7:I17)</f>
        <v>6780</v>
      </c>
      <c r="J18" s="194">
        <f>SUM(J7:J17)</f>
        <v>6780</v>
      </c>
      <c r="K18" s="194">
        <f>SUM(K7:K17)</f>
        <v>6780</v>
      </c>
      <c r="L18" s="194">
        <f>SUM(L7:L17)</f>
        <v>6680</v>
      </c>
    </row>
    <row r="19" spans="2:12" ht="23.25" customHeight="1">
      <c r="B19" s="127" t="s">
        <v>36</v>
      </c>
      <c r="C19" s="127"/>
      <c r="D19" s="127"/>
      <c r="E19" s="127"/>
      <c r="F19" s="127"/>
      <c r="G19" s="36">
        <v>0.1</v>
      </c>
      <c r="H19" s="36">
        <v>0.1</v>
      </c>
      <c r="I19" s="36">
        <v>0.1</v>
      </c>
      <c r="J19" s="36">
        <v>0.1</v>
      </c>
      <c r="K19" s="36">
        <v>0.1</v>
      </c>
      <c r="L19" s="36">
        <v>0.1</v>
      </c>
    </row>
    <row r="20" spans="2:12" ht="23.25" customHeight="1">
      <c r="B20" s="226" t="s">
        <v>37</v>
      </c>
      <c r="C20" s="226"/>
      <c r="D20" s="226"/>
      <c r="E20" s="226"/>
      <c r="F20" s="226"/>
      <c r="G20" s="39">
        <f>G18-G18*G19</f>
        <v>6012</v>
      </c>
      <c r="H20" s="39">
        <f>H18-(H18*H19)</f>
        <v>6102</v>
      </c>
      <c r="I20" s="39">
        <f>I18-(I18*I19)</f>
        <v>6102</v>
      </c>
      <c r="J20" s="39">
        <f>J18-(J18*J19)</f>
        <v>6102</v>
      </c>
      <c r="K20" s="39">
        <f>K18-(K18*K19)</f>
        <v>6102</v>
      </c>
      <c r="L20" s="39">
        <f>L18-L18*L19</f>
        <v>6012</v>
      </c>
    </row>
    <row r="21" spans="2:12" ht="24.75" customHeight="1">
      <c r="B21" s="226" t="s">
        <v>38</v>
      </c>
      <c r="C21" s="226"/>
      <c r="D21" s="226"/>
      <c r="E21" s="226"/>
      <c r="F21" s="226"/>
      <c r="G21" s="227">
        <v>3700</v>
      </c>
      <c r="H21" s="105">
        <f>6*1200</f>
        <v>7200</v>
      </c>
      <c r="I21" s="105">
        <f>6*1300</f>
        <v>7800</v>
      </c>
      <c r="J21" s="105">
        <f>6*1500</f>
        <v>9000</v>
      </c>
      <c r="K21" s="105">
        <f>7*450</f>
        <v>3150</v>
      </c>
      <c r="L21" s="227">
        <v>5930</v>
      </c>
    </row>
  </sheetData>
  <sheetProtection selectLockedCells="1" selectUnlockedCells="1"/>
  <mergeCells count="7">
    <mergeCell ref="B3:L3"/>
    <mergeCell ref="B4:L4"/>
    <mergeCell ref="B5:L5"/>
    <mergeCell ref="B18:F18"/>
    <mergeCell ref="B19:F19"/>
    <mergeCell ref="B20:F20"/>
    <mergeCell ref="B21:F21"/>
  </mergeCells>
  <printOptions/>
  <pageMargins left="0.3798611111111111" right="0.35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B1:L31"/>
  <sheetViews>
    <sheetView zoomScale="88" zoomScaleNormal="88" workbookViewId="0" topLeftCell="A3">
      <selection activeCell="B23" sqref="B23"/>
    </sheetView>
  </sheetViews>
  <sheetFormatPr defaultColWidth="8.00390625" defaultRowHeight="15"/>
  <cols>
    <col min="1" max="2" width="9.00390625" style="0" customWidth="1"/>
    <col min="3" max="3" width="41.28125" style="0" customWidth="1"/>
    <col min="4" max="4" width="61.00390625" style="0" customWidth="1"/>
    <col min="5" max="5" width="13.00390625" style="0" customWidth="1"/>
    <col min="6" max="6" width="18.28125" style="0" customWidth="1"/>
    <col min="7" max="10" width="9.00390625" style="0" hidden="1" customWidth="1"/>
    <col min="11" max="11" width="19.57421875" style="0" customWidth="1"/>
    <col min="12" max="12" width="9.00390625" style="0" hidden="1" customWidth="1"/>
    <col min="13" max="16384" width="9.00390625" style="0" customWidth="1"/>
  </cols>
  <sheetData>
    <row r="1" ht="18.75">
      <c r="K1" s="1"/>
    </row>
    <row r="2" ht="18.75">
      <c r="K2" s="47"/>
    </row>
    <row r="3" ht="15.75">
      <c r="B3" s="2" t="s">
        <v>0</v>
      </c>
    </row>
    <row r="4" spans="2:11" ht="26.25" customHeight="1">
      <c r="B4" s="48" t="s">
        <v>45</v>
      </c>
      <c r="C4" s="48"/>
      <c r="D4" s="48"/>
      <c r="E4" s="48"/>
      <c r="F4" s="48"/>
      <c r="G4" s="48"/>
      <c r="H4" s="48"/>
      <c r="I4" s="48"/>
      <c r="J4" s="48"/>
      <c r="K4" s="48"/>
    </row>
    <row r="5" spans="2:11" ht="28.5" customHeight="1">
      <c r="B5" s="49" t="s">
        <v>2</v>
      </c>
      <c r="C5" s="49"/>
      <c r="D5" s="49"/>
      <c r="E5" s="49"/>
      <c r="F5" s="49"/>
      <c r="G5" s="49"/>
      <c r="H5" s="49"/>
      <c r="I5" s="49"/>
      <c r="J5" s="49"/>
      <c r="K5" s="49"/>
    </row>
    <row r="6" spans="2:11" ht="78" customHeight="1">
      <c r="B6" s="50" t="s">
        <v>46</v>
      </c>
      <c r="C6" s="50"/>
      <c r="D6" s="50"/>
      <c r="E6" s="50"/>
      <c r="F6" s="50"/>
      <c r="G6" s="50"/>
      <c r="H6" s="50"/>
      <c r="I6" s="50"/>
      <c r="J6" s="50"/>
      <c r="K6" s="50"/>
    </row>
    <row r="7" spans="2:11" ht="60" customHeight="1">
      <c r="B7" s="6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8" t="s">
        <v>9</v>
      </c>
      <c r="H7" s="6" t="s">
        <v>10</v>
      </c>
      <c r="I7" s="7" t="s">
        <v>11</v>
      </c>
      <c r="J7" s="7" t="s">
        <v>12</v>
      </c>
      <c r="K7" s="51" t="s">
        <v>9</v>
      </c>
    </row>
    <row r="8" spans="2:12" ht="57" customHeight="1">
      <c r="B8" s="52">
        <v>1</v>
      </c>
      <c r="C8" s="53" t="s">
        <v>47</v>
      </c>
      <c r="D8" s="53" t="s">
        <v>16</v>
      </c>
      <c r="E8" s="54">
        <v>1</v>
      </c>
      <c r="F8" s="55">
        <v>0</v>
      </c>
      <c r="G8" s="55">
        <f aca="true" t="shared" si="0" ref="G8:G9">PRODUCT(F8*E8)</f>
        <v>0</v>
      </c>
      <c r="H8" s="55">
        <f aca="true" t="shared" si="1" ref="H8:H9">PRODUCT(F8*E8)</f>
        <v>0</v>
      </c>
      <c r="I8" s="55">
        <f aca="true" t="shared" si="2" ref="I8:I9">PRODUCT(F8*E8)</f>
        <v>0</v>
      </c>
      <c r="J8" s="55">
        <f aca="true" t="shared" si="3" ref="J8:J9">PRODUCT(F8*E8)</f>
        <v>0</v>
      </c>
      <c r="K8" s="56">
        <f aca="true" t="shared" si="4" ref="K8:K18">PRODUCT(F8*E8)</f>
        <v>0</v>
      </c>
      <c r="L8" s="57">
        <v>400</v>
      </c>
    </row>
    <row r="9" spans="2:12" ht="86.25" customHeight="1">
      <c r="B9" s="58">
        <v>2</v>
      </c>
      <c r="C9" s="59" t="s">
        <v>48</v>
      </c>
      <c r="D9" s="59" t="s">
        <v>49</v>
      </c>
      <c r="E9" s="60">
        <v>1</v>
      </c>
      <c r="F9" s="61">
        <v>1800</v>
      </c>
      <c r="G9" s="61">
        <f t="shared" si="0"/>
        <v>1800</v>
      </c>
      <c r="H9" s="61">
        <f t="shared" si="1"/>
        <v>1800</v>
      </c>
      <c r="I9" s="61">
        <f t="shared" si="2"/>
        <v>1800</v>
      </c>
      <c r="J9" s="61">
        <f t="shared" si="3"/>
        <v>1800</v>
      </c>
      <c r="K9" s="62">
        <f t="shared" si="4"/>
        <v>1800</v>
      </c>
      <c r="L9" s="63">
        <v>1800</v>
      </c>
    </row>
    <row r="10" spans="2:12" ht="44.25" customHeight="1">
      <c r="B10" s="58">
        <v>5</v>
      </c>
      <c r="C10" s="59" t="s">
        <v>50</v>
      </c>
      <c r="D10" s="59" t="s">
        <v>51</v>
      </c>
      <c r="E10" s="64">
        <v>2</v>
      </c>
      <c r="F10" s="61">
        <v>1700</v>
      </c>
      <c r="G10" s="61"/>
      <c r="H10" s="61"/>
      <c r="I10" s="61"/>
      <c r="J10" s="61"/>
      <c r="K10" s="62">
        <f t="shared" si="4"/>
        <v>3400</v>
      </c>
      <c r="L10" s="63">
        <v>1700</v>
      </c>
    </row>
    <row r="11" spans="2:12" ht="50.25" customHeight="1">
      <c r="B11" s="58">
        <v>4</v>
      </c>
      <c r="C11" s="59" t="s">
        <v>52</v>
      </c>
      <c r="D11" s="65" t="s">
        <v>53</v>
      </c>
      <c r="E11" s="64">
        <v>2</v>
      </c>
      <c r="F11" s="61">
        <f>L11*1.3</f>
        <v>650</v>
      </c>
      <c r="G11" s="61">
        <f aca="true" t="shared" si="5" ref="G11:G12">PRODUCT(F11*E11)</f>
        <v>1300</v>
      </c>
      <c r="H11" s="61">
        <f aca="true" t="shared" si="6" ref="H11:H12">PRODUCT(F11*E11)</f>
        <v>1300</v>
      </c>
      <c r="I11" s="61">
        <f aca="true" t="shared" si="7" ref="I11:I12">PRODUCT(F11*E11)</f>
        <v>1300</v>
      </c>
      <c r="J11" s="61">
        <f aca="true" t="shared" si="8" ref="J11:J12">PRODUCT(F11*E11)</f>
        <v>1300</v>
      </c>
      <c r="K11" s="62">
        <f t="shared" si="4"/>
        <v>1300</v>
      </c>
      <c r="L11" s="63">
        <v>500</v>
      </c>
    </row>
    <row r="12" spans="2:12" ht="54.75" customHeight="1">
      <c r="B12" s="58">
        <v>6</v>
      </c>
      <c r="C12" s="59" t="s">
        <v>23</v>
      </c>
      <c r="D12" s="65" t="s">
        <v>54</v>
      </c>
      <c r="E12" s="60">
        <v>2</v>
      </c>
      <c r="F12" s="61">
        <v>650</v>
      </c>
      <c r="G12" s="61">
        <f t="shared" si="5"/>
        <v>1300</v>
      </c>
      <c r="H12" s="61">
        <f t="shared" si="6"/>
        <v>1300</v>
      </c>
      <c r="I12" s="61">
        <f t="shared" si="7"/>
        <v>1300</v>
      </c>
      <c r="J12" s="61">
        <f t="shared" si="8"/>
        <v>1300</v>
      </c>
      <c r="K12" s="62">
        <f t="shared" si="4"/>
        <v>1300</v>
      </c>
      <c r="L12" s="63">
        <v>400</v>
      </c>
    </row>
    <row r="13" spans="2:12" ht="54.75" customHeight="1">
      <c r="B13" s="58">
        <v>7</v>
      </c>
      <c r="C13" s="59" t="s">
        <v>55</v>
      </c>
      <c r="D13" s="65" t="s">
        <v>56</v>
      </c>
      <c r="E13" s="64">
        <v>2</v>
      </c>
      <c r="F13" s="61">
        <v>300</v>
      </c>
      <c r="G13" s="61"/>
      <c r="H13" s="61"/>
      <c r="I13" s="61"/>
      <c r="J13" s="61"/>
      <c r="K13" s="62">
        <f t="shared" si="4"/>
        <v>600</v>
      </c>
      <c r="L13" s="63">
        <v>220</v>
      </c>
    </row>
    <row r="14" spans="2:12" ht="69" customHeight="1">
      <c r="B14" s="58">
        <v>8</v>
      </c>
      <c r="C14" s="59" t="s">
        <v>57</v>
      </c>
      <c r="D14" s="65" t="s">
        <v>58</v>
      </c>
      <c r="E14" s="64">
        <v>1</v>
      </c>
      <c r="F14" s="61">
        <v>450</v>
      </c>
      <c r="G14" s="66"/>
      <c r="H14" s="66"/>
      <c r="I14" s="66"/>
      <c r="J14" s="66"/>
      <c r="K14" s="62">
        <f t="shared" si="4"/>
        <v>450</v>
      </c>
      <c r="L14" s="63">
        <v>400</v>
      </c>
    </row>
    <row r="15" spans="2:12" ht="51.75" customHeight="1">
      <c r="B15" s="58">
        <v>9</v>
      </c>
      <c r="C15" s="65" t="s">
        <v>59</v>
      </c>
      <c r="D15" s="65" t="s">
        <v>60</v>
      </c>
      <c r="E15" s="64">
        <v>1</v>
      </c>
      <c r="F15" s="61">
        <v>520</v>
      </c>
      <c r="G15" s="67"/>
      <c r="H15" s="67"/>
      <c r="I15" s="67"/>
      <c r="J15" s="67"/>
      <c r="K15" s="62">
        <f t="shared" si="4"/>
        <v>520</v>
      </c>
      <c r="L15" s="63">
        <v>300</v>
      </c>
    </row>
    <row r="16" spans="2:12" ht="63" customHeight="1">
      <c r="B16" s="58">
        <v>10</v>
      </c>
      <c r="C16" s="68" t="s">
        <v>61</v>
      </c>
      <c r="D16" s="65" t="s">
        <v>62</v>
      </c>
      <c r="E16" s="60">
        <v>7</v>
      </c>
      <c r="F16" s="61">
        <v>0</v>
      </c>
      <c r="G16" s="67"/>
      <c r="H16" s="67"/>
      <c r="I16" s="67"/>
      <c r="J16" s="67"/>
      <c r="K16" s="62">
        <f t="shared" si="4"/>
        <v>0</v>
      </c>
      <c r="L16" s="63">
        <v>150</v>
      </c>
    </row>
    <row r="17" spans="2:12" ht="78.75" customHeight="1">
      <c r="B17" s="58">
        <v>11</v>
      </c>
      <c r="C17" s="59" t="s">
        <v>17</v>
      </c>
      <c r="D17" s="18" t="s">
        <v>63</v>
      </c>
      <c r="E17" s="64">
        <v>6</v>
      </c>
      <c r="F17" s="61">
        <v>40</v>
      </c>
      <c r="G17" s="69"/>
      <c r="H17" s="66"/>
      <c r="I17" s="66"/>
      <c r="J17" s="66"/>
      <c r="K17" s="62">
        <f t="shared" si="4"/>
        <v>240</v>
      </c>
      <c r="L17" s="63">
        <v>30</v>
      </c>
    </row>
    <row r="18" spans="2:12" ht="35.25" customHeight="1">
      <c r="B18" s="58">
        <v>12</v>
      </c>
      <c r="C18" s="59" t="s">
        <v>19</v>
      </c>
      <c r="D18" s="65" t="s">
        <v>20</v>
      </c>
      <c r="E18" s="70">
        <v>6</v>
      </c>
      <c r="F18" s="61">
        <v>40</v>
      </c>
      <c r="G18" s="69"/>
      <c r="H18" s="66"/>
      <c r="I18" s="66"/>
      <c r="J18" s="66"/>
      <c r="K18" s="62">
        <f t="shared" si="4"/>
        <v>240</v>
      </c>
      <c r="L18" s="63">
        <v>30</v>
      </c>
    </row>
    <row r="19" spans="2:12" ht="71.25" customHeight="1">
      <c r="B19" s="71">
        <v>13</v>
      </c>
      <c r="C19" s="72" t="s">
        <v>64</v>
      </c>
      <c r="D19" s="73" t="s">
        <v>65</v>
      </c>
      <c r="E19" s="74">
        <v>7</v>
      </c>
      <c r="F19" s="75">
        <f>L19*1.3</f>
        <v>0</v>
      </c>
      <c r="G19" s="76"/>
      <c r="H19" s="76"/>
      <c r="I19" s="76"/>
      <c r="J19" s="76"/>
      <c r="K19" s="77">
        <v>0</v>
      </c>
      <c r="L19" s="78">
        <v>0</v>
      </c>
    </row>
    <row r="20" spans="2:11" ht="22.5" customHeight="1">
      <c r="B20" s="31" t="s">
        <v>35</v>
      </c>
      <c r="C20" s="31"/>
      <c r="D20" s="31"/>
      <c r="E20" s="31"/>
      <c r="F20" s="31"/>
      <c r="G20" s="32">
        <f>SUM(G8:G16)</f>
        <v>4400</v>
      </c>
      <c r="H20" s="32">
        <f>SUM(H8:H16)</f>
        <v>4400</v>
      </c>
      <c r="I20" s="32">
        <f>SUM(I8:I16)</f>
        <v>4400</v>
      </c>
      <c r="J20" s="32">
        <f>SUM(J8:J16)</f>
        <v>4400</v>
      </c>
      <c r="K20" s="32">
        <f>SUM(K8:K19)</f>
        <v>9850</v>
      </c>
    </row>
    <row r="21" spans="2:11" ht="15.75" customHeight="1">
      <c r="B21" s="34" t="s">
        <v>36</v>
      </c>
      <c r="C21" s="34"/>
      <c r="D21" s="34"/>
      <c r="E21" s="34"/>
      <c r="F21" s="34"/>
      <c r="G21" s="35">
        <v>0.15</v>
      </c>
      <c r="H21" s="35">
        <v>0.15</v>
      </c>
      <c r="I21" s="35">
        <v>0.15</v>
      </c>
      <c r="J21" s="35">
        <v>0.15</v>
      </c>
      <c r="K21" s="35">
        <v>0.1</v>
      </c>
    </row>
    <row r="22" spans="2:11" ht="21.75" customHeight="1">
      <c r="B22" s="37" t="s">
        <v>37</v>
      </c>
      <c r="C22" s="37"/>
      <c r="D22" s="37"/>
      <c r="E22" s="37"/>
      <c r="F22" s="37"/>
      <c r="G22" s="38">
        <f>G20-(G20*G21)</f>
        <v>3740</v>
      </c>
      <c r="H22" s="38">
        <f>H20-(H20*H21)</f>
        <v>3740</v>
      </c>
      <c r="I22" s="38">
        <f>I20-(I20*I21)</f>
        <v>3740</v>
      </c>
      <c r="J22" s="38">
        <f>J20-(J20*J21)</f>
        <v>3740</v>
      </c>
      <c r="K22" s="38">
        <f>K20-(K20*K21)</f>
        <v>8865</v>
      </c>
    </row>
    <row r="23" spans="2:11" ht="27">
      <c r="B23" s="40" t="s">
        <v>38</v>
      </c>
      <c r="C23" s="40"/>
      <c r="D23" s="40"/>
      <c r="E23" s="40"/>
      <c r="F23" s="40"/>
      <c r="G23" s="41">
        <v>20000</v>
      </c>
      <c r="H23" s="41">
        <v>10900</v>
      </c>
      <c r="I23" s="41">
        <v>24000</v>
      </c>
      <c r="J23" s="41">
        <v>26000</v>
      </c>
      <c r="K23" s="41">
        <v>8870</v>
      </c>
    </row>
    <row r="25" spans="2:7" ht="33" customHeight="1">
      <c r="B25" s="42" t="s">
        <v>39</v>
      </c>
      <c r="C25" s="43" t="s">
        <v>40</v>
      </c>
      <c r="D25" s="43"/>
      <c r="E25" s="43"/>
      <c r="F25" s="43"/>
      <c r="G25" s="43"/>
    </row>
    <row r="26" spans="2:7" ht="48" customHeight="1">
      <c r="B26" s="42" t="s">
        <v>41</v>
      </c>
      <c r="C26" s="43" t="s">
        <v>42</v>
      </c>
      <c r="D26" s="43"/>
      <c r="E26" s="43"/>
      <c r="F26" s="43"/>
      <c r="G26" s="43"/>
    </row>
    <row r="27" spans="6:11" ht="21">
      <c r="F27" s="45" t="s">
        <v>43</v>
      </c>
      <c r="G27" s="46">
        <f>G23/6</f>
        <v>3333.3333333333335</v>
      </c>
      <c r="K27" s="46">
        <f>K23/6</f>
        <v>1478.3333333333333</v>
      </c>
    </row>
    <row r="29" spans="6:11" ht="21">
      <c r="F29" s="45" t="s">
        <v>44</v>
      </c>
      <c r="G29" s="46">
        <v>800</v>
      </c>
      <c r="K29" s="46">
        <v>1500</v>
      </c>
    </row>
    <row r="30" ht="15.75">
      <c r="G30" s="79">
        <f aca="true" t="shared" si="9" ref="G30:G31">PRODUCT(F17*E17)</f>
        <v>240</v>
      </c>
    </row>
    <row r="31" ht="15.75">
      <c r="G31" s="79">
        <f t="shared" si="9"/>
        <v>240</v>
      </c>
    </row>
  </sheetData>
  <sheetProtection selectLockedCells="1" selectUnlockedCells="1"/>
  <mergeCells count="11">
    <mergeCell ref="B4:G4"/>
    <mergeCell ref="H4:K4"/>
    <mergeCell ref="B5:G5"/>
    <mergeCell ref="H5:K5"/>
    <mergeCell ref="B6:K6"/>
    <mergeCell ref="B20:F20"/>
    <mergeCell ref="B21:F21"/>
    <mergeCell ref="B22:F22"/>
    <mergeCell ref="B23:F23"/>
    <mergeCell ref="C25:G25"/>
    <mergeCell ref="C26:G26"/>
  </mergeCells>
  <printOptions/>
  <pageMargins left="0.4097222222222222" right="0.20972222222222223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2:L51"/>
  <sheetViews>
    <sheetView zoomScale="82" zoomScaleNormal="82" workbookViewId="0" topLeftCell="A1">
      <selection activeCell="N6" sqref="N6"/>
    </sheetView>
  </sheetViews>
  <sheetFormatPr defaultColWidth="8.00390625" defaultRowHeight="15"/>
  <cols>
    <col min="1" max="1" width="9.00390625" style="0" customWidth="1"/>
    <col min="2" max="2" width="7.28125" style="0" customWidth="1"/>
    <col min="3" max="3" width="36.421875" style="0" customWidth="1"/>
    <col min="4" max="4" width="48.00390625" style="0" customWidth="1"/>
    <col min="5" max="5" width="12.57421875" style="0" customWidth="1"/>
    <col min="6" max="6" width="14.7109375" style="0" customWidth="1"/>
    <col min="7" max="7" width="19.140625" style="0" hidden="1" customWidth="1"/>
    <col min="8" max="8" width="20.00390625" style="0" hidden="1" customWidth="1"/>
    <col min="9" max="9" width="19.140625" style="0" hidden="1" customWidth="1"/>
    <col min="10" max="10" width="20.57421875" style="0" hidden="1" customWidth="1"/>
    <col min="11" max="11" width="14.140625" style="0" hidden="1" customWidth="1"/>
    <col min="12" max="12" width="16.421875" style="0" customWidth="1"/>
    <col min="13" max="16384" width="9.00390625" style="0" customWidth="1"/>
  </cols>
  <sheetData>
    <row r="2" ht="15">
      <c r="C2" s="228" t="s">
        <v>248</v>
      </c>
    </row>
    <row r="3" spans="2:12" ht="22.5" customHeight="1">
      <c r="B3" s="212" t="s">
        <v>249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2:12" ht="22.5" customHeight="1">
      <c r="B4" s="212" t="s">
        <v>2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2:12" ht="30.75" customHeight="1">
      <c r="B5" s="229" t="s">
        <v>250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</row>
    <row r="6" spans="2:12" ht="102.75" customHeight="1"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</row>
    <row r="7" spans="2:12" ht="65.25" customHeight="1">
      <c r="B7" s="214" t="s">
        <v>4</v>
      </c>
      <c r="C7" s="214" t="s">
        <v>236</v>
      </c>
      <c r="D7" s="214" t="s">
        <v>237</v>
      </c>
      <c r="E7" s="214" t="s">
        <v>238</v>
      </c>
      <c r="F7" s="214" t="s">
        <v>239</v>
      </c>
      <c r="G7" s="215" t="s">
        <v>126</v>
      </c>
      <c r="H7" s="215" t="s">
        <v>10</v>
      </c>
      <c r="I7" s="215" t="s">
        <v>11</v>
      </c>
      <c r="J7" s="215" t="s">
        <v>12</v>
      </c>
      <c r="K7" s="215" t="s">
        <v>13</v>
      </c>
      <c r="L7" s="215" t="s">
        <v>14</v>
      </c>
    </row>
    <row r="8" spans="2:12" ht="51.75" customHeight="1">
      <c r="B8" s="216">
        <v>1</v>
      </c>
      <c r="C8" s="18" t="s">
        <v>240</v>
      </c>
      <c r="D8" s="18" t="s">
        <v>16</v>
      </c>
      <c r="E8" s="23">
        <v>1</v>
      </c>
      <c r="F8" s="217">
        <v>400</v>
      </c>
      <c r="G8" s="218">
        <f aca="true" t="shared" si="0" ref="G8:G17">F8*E8</f>
        <v>400</v>
      </c>
      <c r="H8" s="218">
        <v>400</v>
      </c>
      <c r="I8" s="218">
        <v>400</v>
      </c>
      <c r="J8" s="218">
        <v>400</v>
      </c>
      <c r="K8" s="218">
        <v>400</v>
      </c>
      <c r="L8" s="218">
        <f aca="true" t="shared" si="1" ref="L8:L17">E8*F8</f>
        <v>400</v>
      </c>
    </row>
    <row r="9" spans="2:12" ht="34.5" customHeight="1">
      <c r="B9" s="216">
        <v>2</v>
      </c>
      <c r="C9" s="18" t="s">
        <v>241</v>
      </c>
      <c r="D9" s="18" t="s">
        <v>242</v>
      </c>
      <c r="E9" s="19">
        <v>1</v>
      </c>
      <c r="F9" s="219">
        <v>0</v>
      </c>
      <c r="G9" s="218">
        <f t="shared" si="0"/>
        <v>0</v>
      </c>
      <c r="H9" s="218">
        <v>400</v>
      </c>
      <c r="I9" s="218">
        <v>400</v>
      </c>
      <c r="J9" s="218">
        <v>400</v>
      </c>
      <c r="K9" s="218">
        <v>400</v>
      </c>
      <c r="L9" s="218">
        <f t="shared" si="1"/>
        <v>0</v>
      </c>
    </row>
    <row r="10" spans="2:12" ht="34.5" customHeight="1">
      <c r="B10" s="216">
        <v>3</v>
      </c>
      <c r="C10" s="18" t="s">
        <v>152</v>
      </c>
      <c r="D10" s="18" t="s">
        <v>131</v>
      </c>
      <c r="E10" s="19">
        <v>1</v>
      </c>
      <c r="F10" s="219">
        <v>400</v>
      </c>
      <c r="G10" s="218">
        <f t="shared" si="0"/>
        <v>400</v>
      </c>
      <c r="H10" s="218">
        <v>0</v>
      </c>
      <c r="I10" s="218">
        <v>0</v>
      </c>
      <c r="J10" s="218">
        <v>0</v>
      </c>
      <c r="K10" s="218">
        <v>0</v>
      </c>
      <c r="L10" s="218">
        <f t="shared" si="1"/>
        <v>400</v>
      </c>
    </row>
    <row r="11" spans="2:12" ht="34.5" customHeight="1">
      <c r="B11" s="216">
        <v>4</v>
      </c>
      <c r="C11" s="18" t="s">
        <v>17</v>
      </c>
      <c r="D11" s="18" t="s">
        <v>18</v>
      </c>
      <c r="E11" s="19">
        <v>7</v>
      </c>
      <c r="F11" s="219">
        <v>30</v>
      </c>
      <c r="G11" s="218">
        <f t="shared" si="0"/>
        <v>210</v>
      </c>
      <c r="H11" s="218">
        <v>210</v>
      </c>
      <c r="I11" s="218">
        <v>210</v>
      </c>
      <c r="J11" s="218">
        <v>210</v>
      </c>
      <c r="K11" s="218">
        <v>210</v>
      </c>
      <c r="L11" s="218">
        <f t="shared" si="1"/>
        <v>210</v>
      </c>
    </row>
    <row r="12" spans="2:12" ht="47.25">
      <c r="B12" s="216">
        <v>5</v>
      </c>
      <c r="C12" s="18" t="s">
        <v>19</v>
      </c>
      <c r="D12" s="18" t="s">
        <v>20</v>
      </c>
      <c r="E12" s="23">
        <v>7</v>
      </c>
      <c r="F12" s="217">
        <v>30</v>
      </c>
      <c r="G12" s="218">
        <f t="shared" si="0"/>
        <v>210</v>
      </c>
      <c r="H12" s="218">
        <v>210</v>
      </c>
      <c r="I12" s="218">
        <v>210</v>
      </c>
      <c r="J12" s="218">
        <v>210</v>
      </c>
      <c r="K12" s="218">
        <v>210</v>
      </c>
      <c r="L12" s="218">
        <f t="shared" si="1"/>
        <v>210</v>
      </c>
    </row>
    <row r="13" spans="2:12" ht="34.5" customHeight="1">
      <c r="B13" s="216">
        <v>6</v>
      </c>
      <c r="C13" s="122" t="s">
        <v>251</v>
      </c>
      <c r="D13" s="18" t="s">
        <v>135</v>
      </c>
      <c r="E13" s="19">
        <v>3</v>
      </c>
      <c r="F13" s="220">
        <v>700</v>
      </c>
      <c r="G13" s="218">
        <f t="shared" si="0"/>
        <v>2100</v>
      </c>
      <c r="H13" s="218">
        <v>2100</v>
      </c>
      <c r="I13" s="218">
        <v>2100</v>
      </c>
      <c r="J13" s="218">
        <v>2100</v>
      </c>
      <c r="K13" s="218">
        <v>2100</v>
      </c>
      <c r="L13" s="218">
        <f t="shared" si="1"/>
        <v>2100</v>
      </c>
    </row>
    <row r="14" spans="2:12" s="119" customFormat="1" ht="47.25">
      <c r="B14" s="221">
        <v>7</v>
      </c>
      <c r="C14" s="59" t="s">
        <v>252</v>
      </c>
      <c r="D14" s="65" t="s">
        <v>253</v>
      </c>
      <c r="E14" s="64">
        <v>3</v>
      </c>
      <c r="F14" s="230">
        <v>200</v>
      </c>
      <c r="G14" s="218">
        <f t="shared" si="0"/>
        <v>600</v>
      </c>
      <c r="H14" s="66">
        <v>1000</v>
      </c>
      <c r="I14" s="66">
        <v>1000</v>
      </c>
      <c r="J14" s="66">
        <v>1000</v>
      </c>
      <c r="K14" s="66">
        <v>1000</v>
      </c>
      <c r="L14" s="218">
        <f t="shared" si="1"/>
        <v>600</v>
      </c>
    </row>
    <row r="15" spans="2:12" ht="47.25">
      <c r="B15" s="216">
        <v>8</v>
      </c>
      <c r="C15" s="18" t="s">
        <v>254</v>
      </c>
      <c r="D15" s="18" t="s">
        <v>210</v>
      </c>
      <c r="E15" s="19">
        <v>4</v>
      </c>
      <c r="F15" s="218">
        <v>170</v>
      </c>
      <c r="G15" s="218">
        <f t="shared" si="0"/>
        <v>680</v>
      </c>
      <c r="H15" s="218">
        <v>850</v>
      </c>
      <c r="I15" s="218">
        <v>850</v>
      </c>
      <c r="J15" s="218">
        <v>850</v>
      </c>
      <c r="K15" s="218">
        <v>850</v>
      </c>
      <c r="L15" s="218">
        <f t="shared" si="1"/>
        <v>680</v>
      </c>
    </row>
    <row r="16" spans="2:12" ht="31.5">
      <c r="B16" s="216">
        <v>9</v>
      </c>
      <c r="C16" s="18" t="s">
        <v>120</v>
      </c>
      <c r="D16" s="18" t="s">
        <v>121</v>
      </c>
      <c r="E16" s="19">
        <v>3</v>
      </c>
      <c r="F16" s="218">
        <v>300</v>
      </c>
      <c r="G16" s="218">
        <f t="shared" si="0"/>
        <v>900</v>
      </c>
      <c r="H16" s="218">
        <v>600</v>
      </c>
      <c r="I16" s="218">
        <v>600</v>
      </c>
      <c r="J16" s="218">
        <v>600</v>
      </c>
      <c r="K16" s="218">
        <v>600</v>
      </c>
      <c r="L16" s="218">
        <f t="shared" si="1"/>
        <v>900</v>
      </c>
    </row>
    <row r="17" spans="2:12" ht="31.5">
      <c r="B17" s="216">
        <v>10</v>
      </c>
      <c r="C17" s="18" t="s">
        <v>246</v>
      </c>
      <c r="D17" s="18" t="s">
        <v>247</v>
      </c>
      <c r="E17" s="19">
        <v>3</v>
      </c>
      <c r="F17" s="218">
        <v>370</v>
      </c>
      <c r="G17" s="218">
        <f t="shared" si="0"/>
        <v>1110</v>
      </c>
      <c r="H17" s="218">
        <v>1110</v>
      </c>
      <c r="I17" s="218">
        <v>1110</v>
      </c>
      <c r="J17" s="218">
        <v>1110</v>
      </c>
      <c r="K17" s="218">
        <v>1110</v>
      </c>
      <c r="L17" s="218">
        <f t="shared" si="1"/>
        <v>1110</v>
      </c>
    </row>
    <row r="18" spans="2:12" ht="21" customHeight="1">
      <c r="B18" s="225" t="s">
        <v>35</v>
      </c>
      <c r="C18" s="225"/>
      <c r="D18" s="225"/>
      <c r="E18" s="225"/>
      <c r="F18" s="225"/>
      <c r="G18" s="194">
        <f>SUM(G8:G17)</f>
        <v>6610</v>
      </c>
      <c r="H18" s="194">
        <f>SUM(H8:H17)</f>
        <v>6880</v>
      </c>
      <c r="I18" s="194">
        <f>SUM(I8:I17)</f>
        <v>6880</v>
      </c>
      <c r="J18" s="194">
        <f>SUM(J8:J17)</f>
        <v>6880</v>
      </c>
      <c r="K18" s="194">
        <f>SUM(K8:K17)</f>
        <v>6880</v>
      </c>
      <c r="L18" s="194">
        <f>SUM(L8:L17)</f>
        <v>6610</v>
      </c>
    </row>
    <row r="19" spans="2:12" ht="23.25" customHeight="1">
      <c r="B19" s="127" t="s">
        <v>36</v>
      </c>
      <c r="C19" s="127"/>
      <c r="D19" s="127"/>
      <c r="E19" s="127"/>
      <c r="F19" s="127"/>
      <c r="G19" s="36">
        <v>0.1</v>
      </c>
      <c r="H19" s="36">
        <v>0.1</v>
      </c>
      <c r="I19" s="36">
        <v>0.1</v>
      </c>
      <c r="J19" s="36">
        <v>0.1</v>
      </c>
      <c r="K19" s="36">
        <v>0.1</v>
      </c>
      <c r="L19" s="36">
        <v>0.1</v>
      </c>
    </row>
    <row r="20" spans="2:12" ht="23.25" customHeight="1">
      <c r="B20" s="226" t="s">
        <v>37</v>
      </c>
      <c r="C20" s="226"/>
      <c r="D20" s="226"/>
      <c r="E20" s="226"/>
      <c r="F20" s="226"/>
      <c r="G20" s="39">
        <f>G18-(G18*G19)</f>
        <v>5949</v>
      </c>
      <c r="H20" s="39">
        <f>H18-(H18*H19)</f>
        <v>6192</v>
      </c>
      <c r="I20" s="39">
        <f>I18-(I18*I19)</f>
        <v>6192</v>
      </c>
      <c r="J20" s="39">
        <f>J18-(J18*J19)</f>
        <v>6192</v>
      </c>
      <c r="K20" s="39">
        <f>K18-(K18*K19)</f>
        <v>6192</v>
      </c>
      <c r="L20" s="227">
        <v>5930</v>
      </c>
    </row>
    <row r="21" spans="2:12" ht="24.75" customHeight="1" hidden="1">
      <c r="B21" s="126" t="s">
        <v>87</v>
      </c>
      <c r="C21" s="126"/>
      <c r="D21" s="126"/>
      <c r="E21" s="126"/>
      <c r="F21" s="126"/>
      <c r="G21" s="105">
        <f>6*1100</f>
        <v>6600</v>
      </c>
      <c r="H21" s="105">
        <f>6*1200</f>
        <v>7200</v>
      </c>
      <c r="I21" s="105">
        <f>6*1300</f>
        <v>7800</v>
      </c>
      <c r="J21" s="105">
        <f>6*1500</f>
        <v>9000</v>
      </c>
      <c r="K21" s="105">
        <f>7*450</f>
        <v>3150</v>
      </c>
      <c r="L21" s="105">
        <v>0</v>
      </c>
    </row>
    <row r="22" spans="2:12" ht="23.25" customHeight="1" hidden="1">
      <c r="B22" s="127" t="s">
        <v>88</v>
      </c>
      <c r="C22" s="127"/>
      <c r="D22" s="127"/>
      <c r="E22" s="127"/>
      <c r="F22" s="127"/>
      <c r="G22" s="36">
        <v>0.05</v>
      </c>
      <c r="H22" s="36">
        <v>0.05</v>
      </c>
      <c r="I22" s="36">
        <v>0.05</v>
      </c>
      <c r="J22" s="36">
        <v>0.05</v>
      </c>
      <c r="K22" s="36">
        <v>0.05</v>
      </c>
      <c r="L22" s="36">
        <v>0</v>
      </c>
    </row>
    <row r="23" spans="2:12" ht="26.25" customHeight="1" hidden="1">
      <c r="B23" s="126" t="s">
        <v>89</v>
      </c>
      <c r="C23" s="126"/>
      <c r="D23" s="126"/>
      <c r="E23" s="126"/>
      <c r="F23" s="126"/>
      <c r="G23" s="105">
        <f>G21-(G21*G22)</f>
        <v>6270</v>
      </c>
      <c r="H23" s="105">
        <f>H21-(H21*H22)</f>
        <v>6840</v>
      </c>
      <c r="I23" s="105">
        <f>I21-(I21*I22)</f>
        <v>7410</v>
      </c>
      <c r="J23" s="105">
        <f>J21-(J21*J22)</f>
        <v>8550</v>
      </c>
      <c r="K23" s="105">
        <f>K21-(K21*K22)</f>
        <v>2992.5</v>
      </c>
      <c r="L23" s="105">
        <f>L21-(L21*L22)</f>
        <v>0</v>
      </c>
    </row>
    <row r="24" spans="2:12" ht="21" customHeight="1" hidden="1">
      <c r="B24" s="128" t="s">
        <v>90</v>
      </c>
      <c r="C24" s="128"/>
      <c r="D24" s="128"/>
      <c r="E24" s="128"/>
      <c r="F24" s="128"/>
      <c r="G24" s="106">
        <f>G20+G23</f>
        <v>12219</v>
      </c>
      <c r="H24" s="106">
        <f>H20+H23</f>
        <v>13032</v>
      </c>
      <c r="I24" s="106">
        <f>I20+I23</f>
        <v>13602</v>
      </c>
      <c r="J24" s="106">
        <f>J20+J23</f>
        <v>14742</v>
      </c>
      <c r="K24" s="106">
        <f>K20+K23</f>
        <v>9184.5</v>
      </c>
      <c r="L24" s="106">
        <f>L20+L23</f>
        <v>5930</v>
      </c>
    </row>
    <row r="25" spans="2:12" ht="24.75" customHeight="1" hidden="1">
      <c r="B25" s="129" t="s">
        <v>91</v>
      </c>
      <c r="C25" s="129"/>
      <c r="D25" s="129"/>
      <c r="E25" s="129"/>
      <c r="F25" s="129"/>
      <c r="G25" s="107">
        <v>12500</v>
      </c>
      <c r="H25" s="107">
        <v>13100</v>
      </c>
      <c r="I25" s="107">
        <v>13700</v>
      </c>
      <c r="J25" s="107">
        <v>14800</v>
      </c>
      <c r="K25" s="107">
        <v>9200</v>
      </c>
      <c r="L25" s="107">
        <v>6200</v>
      </c>
    </row>
    <row r="26" spans="2:12" s="108" customFormat="1" ht="18.75" customHeight="1" hidden="1">
      <c r="B26" s="130" t="s">
        <v>92</v>
      </c>
      <c r="C26" s="130"/>
      <c r="D26" s="130"/>
      <c r="E26" s="130"/>
      <c r="F26" s="130"/>
      <c r="G26" s="109">
        <f>G25/6</f>
        <v>2083.3333333333335</v>
      </c>
      <c r="H26" s="109">
        <f>H25/6</f>
        <v>2183.3333333333335</v>
      </c>
      <c r="I26" s="109">
        <f>I25/6</f>
        <v>2283.3333333333335</v>
      </c>
      <c r="J26" s="109">
        <f>J25/6</f>
        <v>2466.6666666666665</v>
      </c>
      <c r="K26" s="109">
        <f>K25/7</f>
        <v>1314.2857142857142</v>
      </c>
      <c r="L26" s="109">
        <f>L25/6</f>
        <v>1033.3333333333333</v>
      </c>
    </row>
    <row r="31" ht="15">
      <c r="C31" s="228" t="s">
        <v>255</v>
      </c>
    </row>
    <row r="32" spans="2:12" ht="22.5" customHeight="1">
      <c r="B32" s="212" t="s">
        <v>249</v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</row>
    <row r="33" spans="2:12" ht="22.5" customHeight="1">
      <c r="B33" s="212" t="s">
        <v>2</v>
      </c>
      <c r="C33" s="212"/>
      <c r="D33" s="212"/>
      <c r="E33" s="212"/>
      <c r="F33" s="212"/>
      <c r="G33" s="212"/>
      <c r="H33" s="212"/>
      <c r="I33" s="212"/>
      <c r="J33" s="212"/>
      <c r="K33" s="212"/>
      <c r="L33" s="212"/>
    </row>
    <row r="34" spans="2:7" ht="15.75" hidden="1">
      <c r="B34" s="231"/>
      <c r="C34" s="231"/>
      <c r="D34" s="231"/>
      <c r="E34" s="231"/>
      <c r="F34" s="231"/>
      <c r="G34" s="232"/>
    </row>
    <row r="35" spans="2:12" ht="66" customHeight="1">
      <c r="B35" s="233" t="s">
        <v>4</v>
      </c>
      <c r="C35" s="233" t="s">
        <v>236</v>
      </c>
      <c r="D35" s="233" t="s">
        <v>237</v>
      </c>
      <c r="E35" s="233" t="s">
        <v>238</v>
      </c>
      <c r="F35" s="233" t="s">
        <v>239</v>
      </c>
      <c r="G35" s="9" t="s">
        <v>126</v>
      </c>
      <c r="H35" s="9" t="s">
        <v>10</v>
      </c>
      <c r="I35" s="9" t="s">
        <v>11</v>
      </c>
      <c r="J35" s="9" t="s">
        <v>12</v>
      </c>
      <c r="K35" s="9" t="s">
        <v>13</v>
      </c>
      <c r="L35" s="9" t="s">
        <v>14</v>
      </c>
    </row>
    <row r="36" spans="2:12" ht="47.25">
      <c r="B36" s="216">
        <v>1</v>
      </c>
      <c r="C36" s="18" t="s">
        <v>240</v>
      </c>
      <c r="D36" s="18" t="s">
        <v>16</v>
      </c>
      <c r="E36" s="23">
        <v>1</v>
      </c>
      <c r="F36" s="217">
        <v>400</v>
      </c>
      <c r="G36" s="218">
        <f aca="true" t="shared" si="2" ref="G36:G43">F36*E36</f>
        <v>400</v>
      </c>
      <c r="H36" s="218">
        <v>400</v>
      </c>
      <c r="I36" s="218">
        <v>400</v>
      </c>
      <c r="J36" s="218">
        <v>400</v>
      </c>
      <c r="K36" s="218">
        <v>400</v>
      </c>
      <c r="L36" s="218">
        <f aca="true" t="shared" si="3" ref="L36:L44">E36*F36</f>
        <v>400</v>
      </c>
    </row>
    <row r="37" spans="2:12" ht="20.25" customHeight="1">
      <c r="B37" s="216">
        <v>2</v>
      </c>
      <c r="C37" s="18" t="s">
        <v>241</v>
      </c>
      <c r="D37" s="18" t="s">
        <v>242</v>
      </c>
      <c r="E37" s="19">
        <v>1</v>
      </c>
      <c r="F37" s="219">
        <v>400</v>
      </c>
      <c r="G37" s="218">
        <f t="shared" si="2"/>
        <v>400</v>
      </c>
      <c r="H37" s="218">
        <v>400</v>
      </c>
      <c r="I37" s="218">
        <v>400</v>
      </c>
      <c r="J37" s="218">
        <v>400</v>
      </c>
      <c r="K37" s="218">
        <v>400</v>
      </c>
      <c r="L37" s="218">
        <f t="shared" si="3"/>
        <v>400</v>
      </c>
    </row>
    <row r="38" spans="2:12" ht="31.5">
      <c r="B38" s="216">
        <v>3</v>
      </c>
      <c r="C38" s="18" t="s">
        <v>17</v>
      </c>
      <c r="D38" s="18" t="s">
        <v>18</v>
      </c>
      <c r="E38" s="19">
        <v>7</v>
      </c>
      <c r="F38" s="219">
        <v>30</v>
      </c>
      <c r="G38" s="218">
        <f t="shared" si="2"/>
        <v>210</v>
      </c>
      <c r="H38" s="218">
        <v>210</v>
      </c>
      <c r="I38" s="218">
        <v>210</v>
      </c>
      <c r="J38" s="218">
        <v>210</v>
      </c>
      <c r="K38" s="218">
        <v>210</v>
      </c>
      <c r="L38" s="218">
        <f t="shared" si="3"/>
        <v>210</v>
      </c>
    </row>
    <row r="39" spans="2:12" ht="47.25">
      <c r="B39" s="216">
        <v>4</v>
      </c>
      <c r="C39" s="18" t="s">
        <v>19</v>
      </c>
      <c r="D39" s="18" t="s">
        <v>20</v>
      </c>
      <c r="E39" s="23">
        <v>7</v>
      </c>
      <c r="F39" s="217">
        <v>30</v>
      </c>
      <c r="G39" s="218">
        <f t="shared" si="2"/>
        <v>210</v>
      </c>
      <c r="H39" s="218">
        <v>210</v>
      </c>
      <c r="I39" s="218">
        <v>210</v>
      </c>
      <c r="J39" s="218">
        <v>210</v>
      </c>
      <c r="K39" s="218">
        <v>210</v>
      </c>
      <c r="L39" s="218">
        <f t="shared" si="3"/>
        <v>210</v>
      </c>
    </row>
    <row r="40" spans="2:12" ht="47.25">
      <c r="B40" s="221">
        <v>5</v>
      </c>
      <c r="C40" s="59" t="s">
        <v>252</v>
      </c>
      <c r="D40" s="65" t="s">
        <v>253</v>
      </c>
      <c r="E40" s="64">
        <v>3</v>
      </c>
      <c r="F40" s="230">
        <v>200</v>
      </c>
      <c r="G40" s="218">
        <f t="shared" si="2"/>
        <v>600</v>
      </c>
      <c r="H40" s="66">
        <v>1000</v>
      </c>
      <c r="I40" s="66">
        <v>1000</v>
      </c>
      <c r="J40" s="66">
        <v>1000</v>
      </c>
      <c r="K40" s="66">
        <v>1000</v>
      </c>
      <c r="L40" s="218">
        <f t="shared" si="3"/>
        <v>600</v>
      </c>
    </row>
    <row r="41" spans="2:12" ht="47.25">
      <c r="B41" s="216">
        <v>6</v>
      </c>
      <c r="C41" s="18" t="s">
        <v>254</v>
      </c>
      <c r="D41" s="18" t="s">
        <v>210</v>
      </c>
      <c r="E41" s="19">
        <v>5</v>
      </c>
      <c r="F41" s="218">
        <v>170</v>
      </c>
      <c r="G41" s="218">
        <f t="shared" si="2"/>
        <v>850</v>
      </c>
      <c r="H41" s="218">
        <v>850</v>
      </c>
      <c r="I41" s="218">
        <v>850</v>
      </c>
      <c r="J41" s="218">
        <v>850</v>
      </c>
      <c r="K41" s="218">
        <v>850</v>
      </c>
      <c r="L41" s="218">
        <f t="shared" si="3"/>
        <v>850</v>
      </c>
    </row>
    <row r="42" spans="2:12" ht="31.5">
      <c r="B42" s="216">
        <v>7</v>
      </c>
      <c r="C42" s="18" t="s">
        <v>120</v>
      </c>
      <c r="D42" s="18" t="s">
        <v>121</v>
      </c>
      <c r="E42" s="19">
        <v>3</v>
      </c>
      <c r="F42" s="218">
        <v>300</v>
      </c>
      <c r="G42" s="218">
        <f t="shared" si="2"/>
        <v>900</v>
      </c>
      <c r="H42" s="218">
        <v>600</v>
      </c>
      <c r="I42" s="218">
        <v>600</v>
      </c>
      <c r="J42" s="218">
        <v>600</v>
      </c>
      <c r="K42" s="218">
        <v>600</v>
      </c>
      <c r="L42" s="218">
        <f t="shared" si="3"/>
        <v>900</v>
      </c>
    </row>
    <row r="43" spans="2:12" ht="35.25" customHeight="1">
      <c r="B43" s="216">
        <v>8</v>
      </c>
      <c r="C43" s="18" t="s">
        <v>246</v>
      </c>
      <c r="D43" s="18" t="s">
        <v>247</v>
      </c>
      <c r="E43" s="19">
        <v>7</v>
      </c>
      <c r="F43" s="218">
        <v>370</v>
      </c>
      <c r="G43" s="218">
        <f t="shared" si="2"/>
        <v>2590</v>
      </c>
      <c r="H43" s="218">
        <v>1110</v>
      </c>
      <c r="I43" s="218">
        <v>1110</v>
      </c>
      <c r="J43" s="218">
        <v>1110</v>
      </c>
      <c r="K43" s="218">
        <v>1110</v>
      </c>
      <c r="L43" s="218">
        <f t="shared" si="3"/>
        <v>2590</v>
      </c>
    </row>
    <row r="44" spans="2:12" ht="45" customHeight="1">
      <c r="B44" s="234">
        <v>9</v>
      </c>
      <c r="C44" s="235" t="s">
        <v>256</v>
      </c>
      <c r="D44" s="236" t="s">
        <v>174</v>
      </c>
      <c r="E44" s="188">
        <v>2</v>
      </c>
      <c r="F44" s="237">
        <v>230</v>
      </c>
      <c r="G44" s="238"/>
      <c r="H44" s="238"/>
      <c r="I44" s="238"/>
      <c r="J44" s="238"/>
      <c r="K44" s="238"/>
      <c r="L44" s="218">
        <f t="shared" si="3"/>
        <v>460</v>
      </c>
    </row>
    <row r="45" spans="2:12" ht="15.75">
      <c r="B45" s="225" t="s">
        <v>35</v>
      </c>
      <c r="C45" s="225"/>
      <c r="D45" s="225"/>
      <c r="E45" s="225"/>
      <c r="F45" s="225"/>
      <c r="G45" s="194">
        <f>SUM(G36:G43)</f>
        <v>6160</v>
      </c>
      <c r="H45" s="194">
        <f>SUM(H36:H43)</f>
        <v>4780</v>
      </c>
      <c r="I45" s="194">
        <f>SUM(I36:I43)</f>
        <v>4780</v>
      </c>
      <c r="J45" s="194">
        <f>SUM(J36:J43)</f>
        <v>4780</v>
      </c>
      <c r="K45" s="194">
        <f>SUM(K36:K43)</f>
        <v>4780</v>
      </c>
      <c r="L45" s="194">
        <f>SUM(L36:L44)</f>
        <v>6620</v>
      </c>
    </row>
    <row r="46" spans="2:12" ht="15.75" customHeight="1">
      <c r="B46" s="127" t="s">
        <v>36</v>
      </c>
      <c r="C46" s="127"/>
      <c r="D46" s="127"/>
      <c r="E46" s="127"/>
      <c r="F46" s="127"/>
      <c r="G46" s="36">
        <v>0.1</v>
      </c>
      <c r="H46" s="36">
        <v>0.1</v>
      </c>
      <c r="I46" s="36">
        <v>0.1</v>
      </c>
      <c r="J46" s="36">
        <v>0.1</v>
      </c>
      <c r="K46" s="36">
        <v>0.1</v>
      </c>
      <c r="L46" s="36">
        <v>0.1</v>
      </c>
    </row>
    <row r="47" spans="2:12" ht="26.25">
      <c r="B47" s="226" t="s">
        <v>37</v>
      </c>
      <c r="C47" s="226"/>
      <c r="D47" s="226"/>
      <c r="E47" s="226"/>
      <c r="F47" s="226"/>
      <c r="G47" s="39">
        <f>G45-(G45*G46)</f>
        <v>5544</v>
      </c>
      <c r="H47" s="39">
        <f>H45-(H45*H46)</f>
        <v>4302</v>
      </c>
      <c r="I47" s="39">
        <f>I45-(I45*I46)</f>
        <v>4302</v>
      </c>
      <c r="J47" s="39">
        <f>J45-(J45*J46)</f>
        <v>4302</v>
      </c>
      <c r="K47" s="39">
        <f>K45-(K45*K46)</f>
        <v>4302</v>
      </c>
      <c r="L47" s="227">
        <v>5930</v>
      </c>
    </row>
    <row r="51" ht="15.75">
      <c r="G51" s="239">
        <f>E44*F44</f>
        <v>460</v>
      </c>
    </row>
  </sheetData>
  <sheetProtection selectLockedCells="1" selectUnlockedCells="1"/>
  <mergeCells count="18">
    <mergeCell ref="B3:L3"/>
    <mergeCell ref="B4:L4"/>
    <mergeCell ref="B5:L6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32:L32"/>
    <mergeCell ref="B33:L33"/>
    <mergeCell ref="B34:F34"/>
    <mergeCell ref="B45:F45"/>
    <mergeCell ref="B46:F46"/>
    <mergeCell ref="B47:F47"/>
  </mergeCells>
  <printOptions/>
  <pageMargins left="0.24027777777777778" right="0.35" top="0.2902777777777778" bottom="0.4" header="0.5118055555555555" footer="0.5118055555555555"/>
  <pageSetup fitToHeight="1" fitToWidth="1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B3:L28"/>
  <sheetViews>
    <sheetView workbookViewId="0" topLeftCell="A13">
      <selection activeCell="A13" sqref="A13"/>
    </sheetView>
  </sheetViews>
  <sheetFormatPr defaultColWidth="8.00390625" defaultRowHeight="15"/>
  <cols>
    <col min="1" max="1" width="9.00390625" style="0" customWidth="1"/>
    <col min="2" max="2" width="8.57421875" style="131" customWidth="1"/>
    <col min="3" max="3" width="43.140625" style="0" customWidth="1"/>
    <col min="4" max="4" width="60.28125" style="0" customWidth="1"/>
    <col min="5" max="5" width="10.57421875" style="0" customWidth="1"/>
    <col min="6" max="6" width="15.00390625" style="0" customWidth="1"/>
    <col min="7" max="7" width="18.00390625" style="0" hidden="1" customWidth="1"/>
    <col min="8" max="8" width="16.28125" style="0" hidden="1" customWidth="1"/>
    <col min="9" max="9" width="18.00390625" style="0" hidden="1" customWidth="1"/>
    <col min="10" max="10" width="18.140625" style="0" hidden="1" customWidth="1"/>
    <col min="11" max="11" width="17.421875" style="0" customWidth="1"/>
    <col min="12" max="12" width="9.00390625" style="0" hidden="1" customWidth="1"/>
    <col min="13" max="16384" width="9.00390625" style="0" customWidth="1"/>
  </cols>
  <sheetData>
    <row r="2" ht="15.75"/>
    <row r="3" spans="2:11" ht="29.25" customHeight="1">
      <c r="B3" s="48" t="s">
        <v>257</v>
      </c>
      <c r="C3" s="48"/>
      <c r="D3" s="48"/>
      <c r="E3" s="48"/>
      <c r="F3" s="48"/>
      <c r="G3" s="48"/>
      <c r="H3" s="48"/>
      <c r="I3" s="48"/>
      <c r="J3" s="48"/>
      <c r="K3" s="48"/>
    </row>
    <row r="4" spans="2:11" ht="26.25" customHeight="1">
      <c r="B4" s="49" t="s">
        <v>2</v>
      </c>
      <c r="C4" s="49"/>
      <c r="D4" s="49"/>
      <c r="E4" s="49"/>
      <c r="F4" s="49"/>
      <c r="G4" s="49"/>
      <c r="H4" s="49"/>
      <c r="I4" s="49"/>
      <c r="J4" s="49"/>
      <c r="K4" s="49"/>
    </row>
    <row r="5" spans="2:11" ht="60" customHeight="1">
      <c r="B5" s="5" t="s">
        <v>258</v>
      </c>
      <c r="C5" s="5"/>
      <c r="D5" s="5"/>
      <c r="E5" s="5"/>
      <c r="F5" s="5"/>
      <c r="G5" s="5"/>
      <c r="H5" s="5"/>
      <c r="I5" s="5"/>
      <c r="J5" s="5"/>
      <c r="K5" s="5"/>
    </row>
    <row r="6" spans="2:11" ht="72.75" customHeight="1">
      <c r="B6" s="6" t="s">
        <v>4</v>
      </c>
      <c r="C6" s="7" t="s">
        <v>215</v>
      </c>
      <c r="D6" s="7" t="s">
        <v>6</v>
      </c>
      <c r="E6" s="7" t="s">
        <v>7</v>
      </c>
      <c r="F6" s="7" t="s">
        <v>125</v>
      </c>
      <c r="G6" s="132" t="s">
        <v>126</v>
      </c>
      <c r="H6" s="132" t="s">
        <v>10</v>
      </c>
      <c r="I6" s="132" t="s">
        <v>11</v>
      </c>
      <c r="J6" s="133" t="s">
        <v>12</v>
      </c>
      <c r="K6" s="8" t="s">
        <v>9</v>
      </c>
    </row>
    <row r="7" spans="2:12" ht="45.75" customHeight="1">
      <c r="B7" s="10">
        <v>1</v>
      </c>
      <c r="C7" s="11" t="s">
        <v>127</v>
      </c>
      <c r="D7" s="11" t="s">
        <v>16</v>
      </c>
      <c r="E7" s="12">
        <v>1</v>
      </c>
      <c r="F7" s="88">
        <f aca="true" t="shared" si="0" ref="F7:F10">L7*1.3</f>
        <v>520</v>
      </c>
      <c r="G7" s="240">
        <f aca="true" t="shared" si="1" ref="G7:G9">PRODUCT(F7*E7)</f>
        <v>520</v>
      </c>
      <c r="H7" s="240">
        <f aca="true" t="shared" si="2" ref="H7:H9">PRODUCT(F7*E7)</f>
        <v>520</v>
      </c>
      <c r="I7" s="240">
        <f aca="true" t="shared" si="3" ref="I7:I9">PRODUCT(F7*E7)</f>
        <v>520</v>
      </c>
      <c r="J7" s="240">
        <f aca="true" t="shared" si="4" ref="J7:J9">PRODUCT(F7*E7)</f>
        <v>520</v>
      </c>
      <c r="K7" s="89">
        <f aca="true" t="shared" si="5" ref="K7:K9">PRODUCT(F7*E7)</f>
        <v>520</v>
      </c>
      <c r="L7" s="241">
        <v>400</v>
      </c>
    </row>
    <row r="8" spans="2:12" ht="39" customHeight="1">
      <c r="B8" s="17">
        <v>2</v>
      </c>
      <c r="C8" s="18" t="s">
        <v>259</v>
      </c>
      <c r="D8" s="18" t="s">
        <v>16</v>
      </c>
      <c r="E8" s="19">
        <v>1</v>
      </c>
      <c r="F8" s="92">
        <f t="shared" si="0"/>
        <v>520</v>
      </c>
      <c r="G8" s="79">
        <f t="shared" si="1"/>
        <v>520</v>
      </c>
      <c r="H8" s="79">
        <f t="shared" si="2"/>
        <v>520</v>
      </c>
      <c r="I8" s="79">
        <f t="shared" si="3"/>
        <v>520</v>
      </c>
      <c r="J8" s="79">
        <f t="shared" si="4"/>
        <v>520</v>
      </c>
      <c r="K8" s="93">
        <f t="shared" si="5"/>
        <v>520</v>
      </c>
      <c r="L8" s="242">
        <v>400</v>
      </c>
    </row>
    <row r="9" spans="2:12" ht="34.5" customHeight="1">
      <c r="B9" s="17">
        <v>3</v>
      </c>
      <c r="C9" s="18" t="s">
        <v>128</v>
      </c>
      <c r="D9" s="18" t="s">
        <v>129</v>
      </c>
      <c r="E9" s="19">
        <v>1</v>
      </c>
      <c r="F9" s="92">
        <f t="shared" si="0"/>
        <v>0</v>
      </c>
      <c r="G9" s="79">
        <f t="shared" si="1"/>
        <v>0</v>
      </c>
      <c r="H9" s="79">
        <f t="shared" si="2"/>
        <v>0</v>
      </c>
      <c r="I9" s="79">
        <f t="shared" si="3"/>
        <v>0</v>
      </c>
      <c r="J9" s="79">
        <f t="shared" si="4"/>
        <v>0</v>
      </c>
      <c r="K9" s="93">
        <f t="shared" si="5"/>
        <v>0</v>
      </c>
      <c r="L9" s="242">
        <v>0</v>
      </c>
    </row>
    <row r="10" spans="2:12" ht="34.5" customHeight="1">
      <c r="B10" s="17">
        <v>4</v>
      </c>
      <c r="C10" s="18" t="s">
        <v>130</v>
      </c>
      <c r="D10" s="18" t="s">
        <v>131</v>
      </c>
      <c r="E10" s="19">
        <v>1</v>
      </c>
      <c r="F10" s="92">
        <f t="shared" si="0"/>
        <v>0</v>
      </c>
      <c r="G10" s="79"/>
      <c r="H10" s="79"/>
      <c r="I10" s="79"/>
      <c r="J10" s="79"/>
      <c r="K10" s="93">
        <v>0</v>
      </c>
      <c r="L10" s="242">
        <v>0</v>
      </c>
    </row>
    <row r="11" spans="2:12" ht="42.75" customHeight="1">
      <c r="B11" s="17">
        <v>5</v>
      </c>
      <c r="C11" s="18" t="s">
        <v>19</v>
      </c>
      <c r="D11" s="18" t="s">
        <v>20</v>
      </c>
      <c r="E11" s="19">
        <v>6</v>
      </c>
      <c r="F11" s="92">
        <v>40</v>
      </c>
      <c r="G11" s="79">
        <f aca="true" t="shared" si="6" ref="G11:G18">PRODUCT(F11*E11)</f>
        <v>240</v>
      </c>
      <c r="H11" s="79">
        <f aca="true" t="shared" si="7" ref="H11:H18">PRODUCT(F11*E11)</f>
        <v>240</v>
      </c>
      <c r="I11" s="79">
        <f aca="true" t="shared" si="8" ref="I11:I18">PRODUCT(F11*E11)</f>
        <v>240</v>
      </c>
      <c r="J11" s="79">
        <f aca="true" t="shared" si="9" ref="J11:J18">PRODUCT(F11*E11)</f>
        <v>240</v>
      </c>
      <c r="K11" s="93">
        <f aca="true" t="shared" si="10" ref="K11:K18">PRODUCT(F11*E11)</f>
        <v>240</v>
      </c>
      <c r="L11" s="242">
        <v>30</v>
      </c>
    </row>
    <row r="12" spans="2:12" ht="81.75" customHeight="1">
      <c r="B12" s="17">
        <v>6</v>
      </c>
      <c r="C12" s="18" t="s">
        <v>17</v>
      </c>
      <c r="D12" s="18" t="s">
        <v>260</v>
      </c>
      <c r="E12" s="23">
        <v>6</v>
      </c>
      <c r="F12" s="92">
        <v>40</v>
      </c>
      <c r="G12" s="79">
        <f t="shared" si="6"/>
        <v>240</v>
      </c>
      <c r="H12" s="79">
        <f t="shared" si="7"/>
        <v>240</v>
      </c>
      <c r="I12" s="79">
        <f t="shared" si="8"/>
        <v>240</v>
      </c>
      <c r="J12" s="79">
        <f t="shared" si="9"/>
        <v>240</v>
      </c>
      <c r="K12" s="93">
        <f t="shared" si="10"/>
        <v>240</v>
      </c>
      <c r="L12" s="243">
        <v>30</v>
      </c>
    </row>
    <row r="13" spans="2:12" ht="34.5" customHeight="1">
      <c r="B13" s="17">
        <v>7</v>
      </c>
      <c r="C13" s="18" t="s">
        <v>261</v>
      </c>
      <c r="D13" s="18" t="s">
        <v>208</v>
      </c>
      <c r="E13" s="19">
        <v>3</v>
      </c>
      <c r="F13" s="92">
        <f aca="true" t="shared" si="11" ref="F13:F16">L13*1.3</f>
        <v>910</v>
      </c>
      <c r="G13" s="79">
        <f t="shared" si="6"/>
        <v>2730</v>
      </c>
      <c r="H13" s="79">
        <f t="shared" si="7"/>
        <v>2730</v>
      </c>
      <c r="I13" s="79">
        <f t="shared" si="8"/>
        <v>2730</v>
      </c>
      <c r="J13" s="79">
        <f t="shared" si="9"/>
        <v>2730</v>
      </c>
      <c r="K13" s="93">
        <f t="shared" si="10"/>
        <v>2730</v>
      </c>
      <c r="L13" s="242">
        <v>700</v>
      </c>
    </row>
    <row r="14" spans="2:12" ht="34.5" customHeight="1">
      <c r="B14" s="17">
        <v>8</v>
      </c>
      <c r="C14" s="18" t="s">
        <v>262</v>
      </c>
      <c r="D14" s="18" t="s">
        <v>180</v>
      </c>
      <c r="E14" s="19">
        <v>6</v>
      </c>
      <c r="F14" s="92">
        <f t="shared" si="11"/>
        <v>130</v>
      </c>
      <c r="G14" s="79">
        <f t="shared" si="6"/>
        <v>780</v>
      </c>
      <c r="H14" s="79">
        <f t="shared" si="7"/>
        <v>780</v>
      </c>
      <c r="I14" s="79">
        <f t="shared" si="8"/>
        <v>780</v>
      </c>
      <c r="J14" s="79">
        <f t="shared" si="9"/>
        <v>780</v>
      </c>
      <c r="K14" s="93">
        <f t="shared" si="10"/>
        <v>780</v>
      </c>
      <c r="L14" s="242">
        <v>100</v>
      </c>
    </row>
    <row r="15" spans="2:12" ht="39" customHeight="1">
      <c r="B15" s="17">
        <v>9</v>
      </c>
      <c r="C15" s="18" t="s">
        <v>263</v>
      </c>
      <c r="D15" s="18" t="s">
        <v>28</v>
      </c>
      <c r="E15" s="19">
        <v>5</v>
      </c>
      <c r="F15" s="92">
        <f t="shared" si="11"/>
        <v>780</v>
      </c>
      <c r="G15" s="79">
        <f t="shared" si="6"/>
        <v>3900</v>
      </c>
      <c r="H15" s="79">
        <f t="shared" si="7"/>
        <v>3900</v>
      </c>
      <c r="I15" s="79">
        <f t="shared" si="8"/>
        <v>3900</v>
      </c>
      <c r="J15" s="79">
        <f t="shared" si="9"/>
        <v>3900</v>
      </c>
      <c r="K15" s="93">
        <f t="shared" si="10"/>
        <v>3900</v>
      </c>
      <c r="L15" s="242">
        <v>600</v>
      </c>
    </row>
    <row r="16" spans="2:12" ht="34.5" customHeight="1">
      <c r="B16" s="17">
        <v>10</v>
      </c>
      <c r="C16" s="18" t="s">
        <v>264</v>
      </c>
      <c r="D16" s="65" t="s">
        <v>265</v>
      </c>
      <c r="E16" s="23">
        <v>5</v>
      </c>
      <c r="F16" s="92">
        <f t="shared" si="11"/>
        <v>260</v>
      </c>
      <c r="G16" s="79">
        <f t="shared" si="6"/>
        <v>1300</v>
      </c>
      <c r="H16" s="79">
        <f t="shared" si="7"/>
        <v>1300</v>
      </c>
      <c r="I16" s="79">
        <f t="shared" si="8"/>
        <v>1300</v>
      </c>
      <c r="J16" s="79">
        <f t="shared" si="9"/>
        <v>1300</v>
      </c>
      <c r="K16" s="93">
        <f t="shared" si="10"/>
        <v>1300</v>
      </c>
      <c r="L16" s="243">
        <v>200</v>
      </c>
    </row>
    <row r="17" spans="2:12" ht="80.25" customHeight="1">
      <c r="B17" s="17">
        <v>11</v>
      </c>
      <c r="C17" s="18" t="s">
        <v>266</v>
      </c>
      <c r="D17" s="18" t="s">
        <v>267</v>
      </c>
      <c r="E17" s="23">
        <v>3</v>
      </c>
      <c r="F17" s="92">
        <v>650</v>
      </c>
      <c r="G17" s="79">
        <f t="shared" si="6"/>
        <v>1950</v>
      </c>
      <c r="H17" s="79">
        <f t="shared" si="7"/>
        <v>1950</v>
      </c>
      <c r="I17" s="79">
        <f t="shared" si="8"/>
        <v>1950</v>
      </c>
      <c r="J17" s="79">
        <f t="shared" si="9"/>
        <v>1950</v>
      </c>
      <c r="K17" s="93">
        <f t="shared" si="10"/>
        <v>1950</v>
      </c>
      <c r="L17" s="243">
        <v>450</v>
      </c>
    </row>
    <row r="18" spans="2:12" ht="51" customHeight="1">
      <c r="B18" s="25">
        <v>12</v>
      </c>
      <c r="C18" s="26" t="s">
        <v>209</v>
      </c>
      <c r="D18" s="26" t="s">
        <v>210</v>
      </c>
      <c r="E18" s="27">
        <v>5</v>
      </c>
      <c r="F18" s="101">
        <v>200</v>
      </c>
      <c r="G18" s="103">
        <f t="shared" si="6"/>
        <v>1000</v>
      </c>
      <c r="H18" s="103">
        <f t="shared" si="7"/>
        <v>1000</v>
      </c>
      <c r="I18" s="103">
        <f t="shared" si="8"/>
        <v>1000</v>
      </c>
      <c r="J18" s="103">
        <f t="shared" si="9"/>
        <v>1000</v>
      </c>
      <c r="K18" s="102">
        <f t="shared" si="10"/>
        <v>1000</v>
      </c>
      <c r="L18" s="244">
        <v>150</v>
      </c>
    </row>
    <row r="19" spans="2:11" ht="23.25" customHeight="1">
      <c r="B19" s="31" t="s">
        <v>35</v>
      </c>
      <c r="C19" s="31"/>
      <c r="D19" s="31"/>
      <c r="E19" s="31"/>
      <c r="F19" s="31"/>
      <c r="G19" s="150">
        <f>SUM(G7:G18)</f>
        <v>13180</v>
      </c>
      <c r="H19" s="150">
        <f>SUM(H7:H18)</f>
        <v>13180</v>
      </c>
      <c r="I19" s="150">
        <f>SUM(I7:I18)</f>
        <v>13180</v>
      </c>
      <c r="J19" s="150">
        <f>SUM(J7:J18)</f>
        <v>13180</v>
      </c>
      <c r="K19" s="150">
        <f>SUM(K7:K18)</f>
        <v>13180</v>
      </c>
    </row>
    <row r="20" spans="2:11" s="119" customFormat="1" ht="19.5" customHeight="1">
      <c r="B20" s="34" t="s">
        <v>36</v>
      </c>
      <c r="C20" s="34"/>
      <c r="D20" s="34"/>
      <c r="E20" s="34"/>
      <c r="F20" s="34"/>
      <c r="G20" s="36">
        <v>0.2</v>
      </c>
      <c r="H20" s="36">
        <v>0.2</v>
      </c>
      <c r="I20" s="36">
        <v>0.2</v>
      </c>
      <c r="J20" s="36">
        <v>0.2</v>
      </c>
      <c r="K20" s="35">
        <v>0.1</v>
      </c>
    </row>
    <row r="21" spans="2:11" ht="23.25" customHeight="1">
      <c r="B21" s="151" t="s">
        <v>37</v>
      </c>
      <c r="C21" s="151"/>
      <c r="D21" s="151"/>
      <c r="E21" s="151"/>
      <c r="F21" s="151"/>
      <c r="G21" s="152">
        <f>G19-(G19*G20)</f>
        <v>10544</v>
      </c>
      <c r="H21" s="152">
        <f>H19-(H19*H20)</f>
        <v>10544</v>
      </c>
      <c r="I21" s="152">
        <f>I19-(I19*I20)</f>
        <v>10544</v>
      </c>
      <c r="J21" s="152">
        <f>J19-(J19*J20)</f>
        <v>10544</v>
      </c>
      <c r="K21" s="152">
        <f>K19-(K19*K20)</f>
        <v>11862</v>
      </c>
    </row>
    <row r="22" spans="2:11" ht="24" customHeight="1" hidden="1">
      <c r="B22" s="155" t="s">
        <v>87</v>
      </c>
      <c r="C22" s="155"/>
      <c r="D22" s="155"/>
      <c r="E22" s="155"/>
      <c r="F22" s="155"/>
      <c r="G22" s="245" t="e">
        <f>(#REF!*14)/2</f>
        <v>#REF!</v>
      </c>
      <c r="H22" s="246" t="e">
        <f>(#REF!*14)/2</f>
        <v>#REF!</v>
      </c>
      <c r="I22" s="246" t="e">
        <f>(#REF!*14)/2</f>
        <v>#REF!</v>
      </c>
      <c r="J22" s="246" t="e">
        <f>(#REF!*14)/2</f>
        <v>#REF!</v>
      </c>
      <c r="K22" s="246">
        <v>0</v>
      </c>
    </row>
    <row r="23" spans="2:11" ht="21.75" customHeight="1" hidden="1">
      <c r="B23" s="31" t="s">
        <v>88</v>
      </c>
      <c r="C23" s="31"/>
      <c r="D23" s="31"/>
      <c r="E23" s="31"/>
      <c r="F23" s="31"/>
      <c r="G23" s="150">
        <v>0.05</v>
      </c>
      <c r="H23" s="150">
        <v>0.05</v>
      </c>
      <c r="I23" s="150">
        <v>0.05</v>
      </c>
      <c r="J23" s="150">
        <v>0.05</v>
      </c>
      <c r="K23" s="150">
        <v>0.05</v>
      </c>
    </row>
    <row r="24" spans="2:11" ht="26.25" customHeight="1" hidden="1">
      <c r="B24" s="34" t="s">
        <v>89</v>
      </c>
      <c r="C24" s="34"/>
      <c r="D24" s="34"/>
      <c r="E24" s="34"/>
      <c r="F24" s="34"/>
      <c r="G24" s="36" t="e">
        <f>G22-(G22*G23)</f>
        <v>#REF!</v>
      </c>
      <c r="H24" s="36" t="e">
        <f>H22-(H22*H23)</f>
        <v>#REF!</v>
      </c>
      <c r="I24" s="36" t="e">
        <f>I22-(I22*I23)</f>
        <v>#REF!</v>
      </c>
      <c r="J24" s="36" t="e">
        <f>J22-(J22*J23)</f>
        <v>#REF!</v>
      </c>
      <c r="K24" s="36">
        <f>K22-(K22*K23)</f>
        <v>0</v>
      </c>
    </row>
    <row r="25" spans="2:11" ht="21" customHeight="1" hidden="1">
      <c r="B25" s="151" t="s">
        <v>90</v>
      </c>
      <c r="C25" s="151"/>
      <c r="D25" s="151"/>
      <c r="E25" s="151"/>
      <c r="F25" s="151"/>
      <c r="G25" s="152" t="e">
        <f>G21+G24</f>
        <v>#REF!</v>
      </c>
      <c r="H25" s="152" t="e">
        <f>H21+H24</f>
        <v>#REF!</v>
      </c>
      <c r="I25" s="152" t="e">
        <f>I21+I24</f>
        <v>#REF!</v>
      </c>
      <c r="J25" s="152" t="e">
        <f>J21+J24</f>
        <v>#REF!</v>
      </c>
      <c r="K25" s="152">
        <f>K21+K24</f>
        <v>11862</v>
      </c>
    </row>
    <row r="26" spans="2:11" ht="24.75" customHeight="1">
      <c r="B26" s="155" t="s">
        <v>144</v>
      </c>
      <c r="C26" s="155"/>
      <c r="D26" s="155"/>
      <c r="E26" s="155"/>
      <c r="F26" s="155"/>
      <c r="G26" s="245">
        <v>25300</v>
      </c>
      <c r="H26" s="246">
        <v>26700</v>
      </c>
      <c r="I26" s="246">
        <v>29500</v>
      </c>
      <c r="J26" s="246">
        <v>31500</v>
      </c>
      <c r="K26" s="156">
        <v>11850</v>
      </c>
    </row>
    <row r="27" spans="2:11" s="108" customFormat="1" ht="18.75" customHeight="1" hidden="1">
      <c r="B27" s="130" t="s">
        <v>145</v>
      </c>
      <c r="C27" s="130"/>
      <c r="D27" s="130"/>
      <c r="E27" s="130"/>
      <c r="F27" s="130"/>
      <c r="G27" s="109">
        <f>G21/14</f>
        <v>753.1428571428571</v>
      </c>
      <c r="H27" s="109">
        <f>H21/14</f>
        <v>753.1428571428571</v>
      </c>
      <c r="I27" s="109">
        <f>I21/14</f>
        <v>753.1428571428571</v>
      </c>
      <c r="J27" s="109">
        <f>J21/14</f>
        <v>753.1428571428571</v>
      </c>
      <c r="K27" s="109">
        <f>K21/14</f>
        <v>847.2857142857143</v>
      </c>
    </row>
    <row r="28" spans="2:11" ht="15" customHeight="1" hidden="1">
      <c r="B28" s="130" t="s">
        <v>146</v>
      </c>
      <c r="C28" s="130"/>
      <c r="D28" s="130"/>
      <c r="E28" s="130"/>
      <c r="F28" s="130"/>
      <c r="G28" s="109">
        <f>G26/14</f>
        <v>1807.142857142857</v>
      </c>
      <c r="H28" s="109">
        <f>H26/14</f>
        <v>1907.142857142857</v>
      </c>
      <c r="I28" s="109">
        <f>I26/14</f>
        <v>2107.1428571428573</v>
      </c>
      <c r="J28" s="109">
        <f>J26/14</f>
        <v>2250</v>
      </c>
      <c r="K28" s="109">
        <f>K26/14</f>
        <v>846.4285714285714</v>
      </c>
    </row>
    <row r="29" ht="15" hidden="1"/>
  </sheetData>
  <sheetProtection selectLockedCells="1" selectUnlockedCells="1"/>
  <mergeCells count="13">
    <mergeCell ref="B3:K3"/>
    <mergeCell ref="B4:K4"/>
    <mergeCell ref="B5:K5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B3:L28"/>
  <sheetViews>
    <sheetView workbookViewId="0" topLeftCell="A16">
      <selection activeCell="A16" sqref="A16"/>
    </sheetView>
  </sheetViews>
  <sheetFormatPr defaultColWidth="8.00390625" defaultRowHeight="15"/>
  <cols>
    <col min="1" max="1" width="9.00390625" style="0" customWidth="1"/>
    <col min="2" max="2" width="8.140625" style="131" customWidth="1"/>
    <col min="3" max="3" width="42.8515625" style="0" customWidth="1"/>
    <col min="4" max="4" width="56.421875" style="0" customWidth="1"/>
    <col min="5" max="5" width="13.57421875" style="0" customWidth="1"/>
    <col min="6" max="6" width="15.421875" style="0" customWidth="1"/>
    <col min="7" max="7" width="18.00390625" style="0" hidden="1" customWidth="1"/>
    <col min="8" max="8" width="16.28125" style="0" hidden="1" customWidth="1"/>
    <col min="9" max="9" width="18.00390625" style="0" hidden="1" customWidth="1"/>
    <col min="10" max="10" width="18.140625" style="0" hidden="1" customWidth="1"/>
    <col min="11" max="11" width="18.421875" style="0" customWidth="1"/>
    <col min="12" max="12" width="9.00390625" style="0" hidden="1" customWidth="1"/>
    <col min="13" max="16384" width="9.00390625" style="0" customWidth="1"/>
  </cols>
  <sheetData>
    <row r="2" ht="15.75"/>
    <row r="3" spans="2:11" ht="29.25" customHeight="1">
      <c r="B3" s="48" t="s">
        <v>268</v>
      </c>
      <c r="C3" s="48"/>
      <c r="D3" s="48"/>
      <c r="E3" s="48"/>
      <c r="F3" s="48"/>
      <c r="G3" s="48"/>
      <c r="H3" s="48"/>
      <c r="I3" s="48"/>
      <c r="J3" s="48"/>
      <c r="K3" s="48"/>
    </row>
    <row r="4" spans="2:11" ht="26.25" customHeight="1">
      <c r="B4" s="49" t="s">
        <v>2</v>
      </c>
      <c r="C4" s="49"/>
      <c r="D4" s="49"/>
      <c r="E4" s="49"/>
      <c r="F4" s="49"/>
      <c r="G4" s="49"/>
      <c r="H4" s="49"/>
      <c r="I4" s="49"/>
      <c r="J4" s="49"/>
      <c r="K4" s="49"/>
    </row>
    <row r="5" spans="2:11" ht="84" customHeight="1">
      <c r="B5" s="5" t="s">
        <v>269</v>
      </c>
      <c r="C5" s="5"/>
      <c r="D5" s="5"/>
      <c r="E5" s="5"/>
      <c r="F5" s="5"/>
      <c r="G5" s="5"/>
      <c r="H5" s="5"/>
      <c r="I5" s="5"/>
      <c r="J5" s="5"/>
      <c r="K5" s="5"/>
    </row>
    <row r="6" spans="2:11" ht="66.75" customHeight="1">
      <c r="B6" s="6" t="s">
        <v>4</v>
      </c>
      <c r="C6" s="7" t="s">
        <v>215</v>
      </c>
      <c r="D6" s="7" t="s">
        <v>6</v>
      </c>
      <c r="E6" s="7" t="s">
        <v>7</v>
      </c>
      <c r="F6" s="7" t="s">
        <v>125</v>
      </c>
      <c r="G6" s="132" t="s">
        <v>126</v>
      </c>
      <c r="H6" s="132" t="s">
        <v>10</v>
      </c>
      <c r="I6" s="132" t="s">
        <v>11</v>
      </c>
      <c r="J6" s="133" t="s">
        <v>12</v>
      </c>
      <c r="K6" s="8" t="s">
        <v>9</v>
      </c>
    </row>
    <row r="7" spans="2:12" ht="45.75" customHeight="1">
      <c r="B7" s="247">
        <v>1</v>
      </c>
      <c r="C7" s="11" t="s">
        <v>127</v>
      </c>
      <c r="D7" s="11" t="s">
        <v>16</v>
      </c>
      <c r="E7" s="12">
        <v>1</v>
      </c>
      <c r="F7" s="240">
        <f aca="true" t="shared" si="0" ref="F7:F11">L7*1.3</f>
        <v>520</v>
      </c>
      <c r="G7" s="240">
        <f aca="true" t="shared" si="1" ref="G7:G18">PRODUCT(F7*E7)</f>
        <v>520</v>
      </c>
      <c r="H7" s="240">
        <f aca="true" t="shared" si="2" ref="H7:H18">PRODUCT(F7*E7)</f>
        <v>520</v>
      </c>
      <c r="I7" s="240">
        <f aca="true" t="shared" si="3" ref="I7:I18">PRODUCT(F7*E7)</f>
        <v>520</v>
      </c>
      <c r="J7" s="240">
        <f aca="true" t="shared" si="4" ref="J7:J18">PRODUCT(F7*E7)</f>
        <v>520</v>
      </c>
      <c r="K7" s="89">
        <f aca="true" t="shared" si="5" ref="K7:K18">PRODUCT(F7*E7)</f>
        <v>520</v>
      </c>
      <c r="L7" s="138">
        <v>400</v>
      </c>
    </row>
    <row r="8" spans="2:12" ht="42.75" customHeight="1">
      <c r="B8" s="248">
        <v>2</v>
      </c>
      <c r="C8" s="18" t="s">
        <v>259</v>
      </c>
      <c r="D8" s="18" t="s">
        <v>16</v>
      </c>
      <c r="E8" s="19">
        <v>1</v>
      </c>
      <c r="F8" s="79">
        <f t="shared" si="0"/>
        <v>520</v>
      </c>
      <c r="G8" s="79">
        <f t="shared" si="1"/>
        <v>520</v>
      </c>
      <c r="H8" s="79">
        <f t="shared" si="2"/>
        <v>520</v>
      </c>
      <c r="I8" s="79">
        <f t="shared" si="3"/>
        <v>520</v>
      </c>
      <c r="J8" s="79">
        <f t="shared" si="4"/>
        <v>520</v>
      </c>
      <c r="K8" s="93">
        <f t="shared" si="5"/>
        <v>520</v>
      </c>
      <c r="L8" s="141">
        <v>400</v>
      </c>
    </row>
    <row r="9" spans="2:12" ht="73.5" customHeight="1">
      <c r="B9" s="248">
        <v>3</v>
      </c>
      <c r="C9" s="18" t="s">
        <v>270</v>
      </c>
      <c r="D9" s="18" t="s">
        <v>271</v>
      </c>
      <c r="E9" s="19">
        <v>1</v>
      </c>
      <c r="F9" s="79">
        <f t="shared" si="0"/>
        <v>520</v>
      </c>
      <c r="G9" s="79">
        <f t="shared" si="1"/>
        <v>520</v>
      </c>
      <c r="H9" s="79">
        <f t="shared" si="2"/>
        <v>520</v>
      </c>
      <c r="I9" s="79">
        <f t="shared" si="3"/>
        <v>520</v>
      </c>
      <c r="J9" s="79">
        <f t="shared" si="4"/>
        <v>520</v>
      </c>
      <c r="K9" s="93">
        <f t="shared" si="5"/>
        <v>520</v>
      </c>
      <c r="L9" s="141">
        <v>400</v>
      </c>
    </row>
    <row r="10" spans="2:12" ht="34.5" customHeight="1">
      <c r="B10" s="248">
        <v>4</v>
      </c>
      <c r="C10" s="18" t="s">
        <v>128</v>
      </c>
      <c r="D10" s="18" t="s">
        <v>129</v>
      </c>
      <c r="E10" s="23">
        <v>1</v>
      </c>
      <c r="F10" s="79">
        <f t="shared" si="0"/>
        <v>0</v>
      </c>
      <c r="G10" s="79">
        <f t="shared" si="1"/>
        <v>0</v>
      </c>
      <c r="H10" s="79">
        <f t="shared" si="2"/>
        <v>0</v>
      </c>
      <c r="I10" s="79">
        <f t="shared" si="3"/>
        <v>0</v>
      </c>
      <c r="J10" s="79">
        <f t="shared" si="4"/>
        <v>0</v>
      </c>
      <c r="K10" s="93">
        <f t="shared" si="5"/>
        <v>0</v>
      </c>
      <c r="L10" s="141">
        <v>0</v>
      </c>
    </row>
    <row r="11" spans="2:12" ht="41.25" customHeight="1">
      <c r="B11" s="248">
        <v>5</v>
      </c>
      <c r="C11" s="18" t="s">
        <v>130</v>
      </c>
      <c r="D11" s="18" t="s">
        <v>131</v>
      </c>
      <c r="E11" s="19">
        <v>1</v>
      </c>
      <c r="F11" s="79">
        <f t="shared" si="0"/>
        <v>0</v>
      </c>
      <c r="G11" s="79">
        <f t="shared" si="1"/>
        <v>0</v>
      </c>
      <c r="H11" s="79">
        <f t="shared" si="2"/>
        <v>0</v>
      </c>
      <c r="I11" s="79">
        <f t="shared" si="3"/>
        <v>0</v>
      </c>
      <c r="J11" s="79">
        <f t="shared" si="4"/>
        <v>0</v>
      </c>
      <c r="K11" s="93">
        <f t="shared" si="5"/>
        <v>0</v>
      </c>
      <c r="L11" s="141">
        <v>0</v>
      </c>
    </row>
    <row r="12" spans="2:12" ht="52.5" customHeight="1">
      <c r="B12" s="248">
        <v>6</v>
      </c>
      <c r="C12" s="18" t="s">
        <v>19</v>
      </c>
      <c r="D12" s="18" t="s">
        <v>20</v>
      </c>
      <c r="E12" s="19">
        <v>6</v>
      </c>
      <c r="F12" s="79">
        <v>40</v>
      </c>
      <c r="G12" s="79">
        <f t="shared" si="1"/>
        <v>240</v>
      </c>
      <c r="H12" s="79">
        <f t="shared" si="2"/>
        <v>240</v>
      </c>
      <c r="I12" s="79">
        <f t="shared" si="3"/>
        <v>240</v>
      </c>
      <c r="J12" s="79">
        <f t="shared" si="4"/>
        <v>240</v>
      </c>
      <c r="K12" s="93">
        <f t="shared" si="5"/>
        <v>240</v>
      </c>
      <c r="L12" s="141">
        <v>30</v>
      </c>
    </row>
    <row r="13" spans="2:12" ht="34.5" customHeight="1">
      <c r="B13" s="248">
        <v>7</v>
      </c>
      <c r="C13" s="18" t="s">
        <v>17</v>
      </c>
      <c r="D13" s="18" t="s">
        <v>18</v>
      </c>
      <c r="E13" s="23">
        <v>6</v>
      </c>
      <c r="F13" s="79">
        <v>40</v>
      </c>
      <c r="G13" s="79">
        <f t="shared" si="1"/>
        <v>240</v>
      </c>
      <c r="H13" s="79">
        <f t="shared" si="2"/>
        <v>240</v>
      </c>
      <c r="I13" s="79">
        <f t="shared" si="3"/>
        <v>240</v>
      </c>
      <c r="J13" s="79">
        <f t="shared" si="4"/>
        <v>240</v>
      </c>
      <c r="K13" s="93">
        <f t="shared" si="5"/>
        <v>240</v>
      </c>
      <c r="L13" s="141">
        <v>30</v>
      </c>
    </row>
    <row r="14" spans="2:12" ht="53.25" customHeight="1">
      <c r="B14" s="248">
        <v>8</v>
      </c>
      <c r="C14" s="18" t="s">
        <v>272</v>
      </c>
      <c r="D14" s="18" t="s">
        <v>273</v>
      </c>
      <c r="E14" s="19">
        <v>5</v>
      </c>
      <c r="F14" s="79">
        <v>230</v>
      </c>
      <c r="G14" s="79">
        <f t="shared" si="1"/>
        <v>1150</v>
      </c>
      <c r="H14" s="79">
        <f t="shared" si="2"/>
        <v>1150</v>
      </c>
      <c r="I14" s="79">
        <f t="shared" si="3"/>
        <v>1150</v>
      </c>
      <c r="J14" s="79">
        <f t="shared" si="4"/>
        <v>1150</v>
      </c>
      <c r="K14" s="93">
        <f t="shared" si="5"/>
        <v>1150</v>
      </c>
      <c r="L14" s="141">
        <v>170</v>
      </c>
    </row>
    <row r="15" spans="2:12" ht="112.5" customHeight="1">
      <c r="B15" s="248">
        <v>9</v>
      </c>
      <c r="C15" s="18" t="s">
        <v>261</v>
      </c>
      <c r="D15" s="18" t="s">
        <v>274</v>
      </c>
      <c r="E15" s="19">
        <v>5</v>
      </c>
      <c r="F15" s="79">
        <f aca="true" t="shared" si="6" ref="F15:F18">L15*1.3</f>
        <v>910</v>
      </c>
      <c r="G15" s="79">
        <f t="shared" si="1"/>
        <v>4550</v>
      </c>
      <c r="H15" s="79">
        <f t="shared" si="2"/>
        <v>4550</v>
      </c>
      <c r="I15" s="79">
        <f t="shared" si="3"/>
        <v>4550</v>
      </c>
      <c r="J15" s="79">
        <f t="shared" si="4"/>
        <v>4550</v>
      </c>
      <c r="K15" s="93">
        <f t="shared" si="5"/>
        <v>4550</v>
      </c>
      <c r="L15" s="141">
        <v>700</v>
      </c>
    </row>
    <row r="16" spans="2:12" ht="66" customHeight="1">
      <c r="B16" s="248">
        <v>10</v>
      </c>
      <c r="C16" s="18" t="s">
        <v>275</v>
      </c>
      <c r="D16" s="18" t="s">
        <v>276</v>
      </c>
      <c r="E16" s="23">
        <v>5</v>
      </c>
      <c r="F16" s="79">
        <f t="shared" si="6"/>
        <v>780</v>
      </c>
      <c r="G16" s="79">
        <f t="shared" si="1"/>
        <v>3900</v>
      </c>
      <c r="H16" s="79">
        <f t="shared" si="2"/>
        <v>3900</v>
      </c>
      <c r="I16" s="79">
        <f t="shared" si="3"/>
        <v>3900</v>
      </c>
      <c r="J16" s="79">
        <f t="shared" si="4"/>
        <v>3900</v>
      </c>
      <c r="K16" s="93">
        <f t="shared" si="5"/>
        <v>3900</v>
      </c>
      <c r="L16" s="141">
        <v>600</v>
      </c>
    </row>
    <row r="17" spans="2:12" ht="53.25" customHeight="1">
      <c r="B17" s="248">
        <v>12</v>
      </c>
      <c r="C17" s="18" t="s">
        <v>277</v>
      </c>
      <c r="D17" s="18" t="s">
        <v>193</v>
      </c>
      <c r="E17" s="19">
        <v>3</v>
      </c>
      <c r="F17" s="79">
        <f t="shared" si="6"/>
        <v>520</v>
      </c>
      <c r="G17" s="79">
        <f t="shared" si="1"/>
        <v>1560</v>
      </c>
      <c r="H17" s="79">
        <f t="shared" si="2"/>
        <v>1560</v>
      </c>
      <c r="I17" s="79">
        <f t="shared" si="3"/>
        <v>1560</v>
      </c>
      <c r="J17" s="79">
        <f t="shared" si="4"/>
        <v>1560</v>
      </c>
      <c r="K17" s="93">
        <f t="shared" si="5"/>
        <v>1560</v>
      </c>
      <c r="L17" s="141">
        <v>400</v>
      </c>
    </row>
    <row r="18" spans="2:12" ht="34.5" customHeight="1">
      <c r="B18" s="249">
        <v>13</v>
      </c>
      <c r="C18" s="26" t="s">
        <v>278</v>
      </c>
      <c r="D18" s="26" t="s">
        <v>279</v>
      </c>
      <c r="E18" s="164">
        <v>1</v>
      </c>
      <c r="F18" s="103">
        <f t="shared" si="6"/>
        <v>260</v>
      </c>
      <c r="G18" s="103">
        <f t="shared" si="1"/>
        <v>260</v>
      </c>
      <c r="H18" s="103">
        <f t="shared" si="2"/>
        <v>260</v>
      </c>
      <c r="I18" s="103">
        <f t="shared" si="3"/>
        <v>260</v>
      </c>
      <c r="J18" s="103">
        <f t="shared" si="4"/>
        <v>260</v>
      </c>
      <c r="K18" s="102">
        <f t="shared" si="5"/>
        <v>260</v>
      </c>
      <c r="L18" s="142">
        <v>200</v>
      </c>
    </row>
    <row r="19" spans="2:11" ht="23.25" customHeight="1">
      <c r="B19" s="31" t="s">
        <v>35</v>
      </c>
      <c r="C19" s="31"/>
      <c r="D19" s="31"/>
      <c r="E19" s="31"/>
      <c r="F19" s="31"/>
      <c r="G19" s="150">
        <f>SUM(G7:G18)</f>
        <v>13460</v>
      </c>
      <c r="H19" s="150">
        <f>SUM(H7:H18)</f>
        <v>13460</v>
      </c>
      <c r="I19" s="150">
        <f>SUM(I7:I18)</f>
        <v>13460</v>
      </c>
      <c r="J19" s="150">
        <f>SUM(J7:J18)</f>
        <v>13460</v>
      </c>
      <c r="K19" s="32">
        <f>SUM(K7:K18)</f>
        <v>13460</v>
      </c>
    </row>
    <row r="20" spans="2:11" s="119" customFormat="1" ht="19.5" customHeight="1">
      <c r="B20" s="34" t="s">
        <v>36</v>
      </c>
      <c r="C20" s="34"/>
      <c r="D20" s="34"/>
      <c r="E20" s="34"/>
      <c r="F20" s="34"/>
      <c r="G20" s="36">
        <v>0.2</v>
      </c>
      <c r="H20" s="36">
        <v>0.2</v>
      </c>
      <c r="I20" s="36">
        <v>0.2</v>
      </c>
      <c r="J20" s="36">
        <v>0.2</v>
      </c>
      <c r="K20" s="35">
        <v>0.1</v>
      </c>
    </row>
    <row r="21" spans="2:11" ht="23.25" customHeight="1">
      <c r="B21" s="151" t="s">
        <v>37</v>
      </c>
      <c r="C21" s="151"/>
      <c r="D21" s="151"/>
      <c r="E21" s="151"/>
      <c r="F21" s="151"/>
      <c r="G21" s="152">
        <f>G19-(G19*G20)</f>
        <v>10768</v>
      </c>
      <c r="H21" s="152">
        <f>H19-(H19*H20)</f>
        <v>10768</v>
      </c>
      <c r="I21" s="152">
        <f>I19-(I19*I20)</f>
        <v>10768</v>
      </c>
      <c r="J21" s="152">
        <f>J19-(J19*J20)</f>
        <v>10768</v>
      </c>
      <c r="K21" s="153">
        <f>K19-(K19*K20)</f>
        <v>12114</v>
      </c>
    </row>
    <row r="22" spans="2:11" ht="24" customHeight="1" hidden="1">
      <c r="B22" s="126" t="s">
        <v>87</v>
      </c>
      <c r="C22" s="126"/>
      <c r="D22" s="126"/>
      <c r="E22" s="126"/>
      <c r="F22" s="126"/>
      <c r="G22" s="105" t="e">
        <f>(#REF!*14)/2</f>
        <v>#REF!</v>
      </c>
      <c r="H22" s="105" t="e">
        <f>(#REF!*14)/2</f>
        <v>#REF!</v>
      </c>
      <c r="I22" s="105" t="e">
        <f>(#REF!*14)/2</f>
        <v>#REF!</v>
      </c>
      <c r="J22" s="105" t="e">
        <f>(#REF!*14)/2</f>
        <v>#REF!</v>
      </c>
      <c r="K22" s="105">
        <v>0</v>
      </c>
    </row>
    <row r="23" spans="2:11" ht="21.75" customHeight="1" hidden="1">
      <c r="B23" s="127" t="s">
        <v>88</v>
      </c>
      <c r="C23" s="127"/>
      <c r="D23" s="127"/>
      <c r="E23" s="127"/>
      <c r="F23" s="127"/>
      <c r="G23" s="154">
        <v>0.05</v>
      </c>
      <c r="H23" s="154">
        <v>0.05</v>
      </c>
      <c r="I23" s="154">
        <v>0.05</v>
      </c>
      <c r="J23" s="154">
        <v>0.05</v>
      </c>
      <c r="K23" s="154">
        <v>0.05</v>
      </c>
    </row>
    <row r="24" spans="2:11" ht="26.25" customHeight="1" hidden="1">
      <c r="B24" s="126" t="s">
        <v>89</v>
      </c>
      <c r="C24" s="126"/>
      <c r="D24" s="126"/>
      <c r="E24" s="126"/>
      <c r="F24" s="126"/>
      <c r="G24" s="105" t="e">
        <f>G22-(G22*G23)</f>
        <v>#REF!</v>
      </c>
      <c r="H24" s="105" t="e">
        <f>H22-(H22*H23)</f>
        <v>#REF!</v>
      </c>
      <c r="I24" s="105" t="e">
        <f>I22-(I22*I23)</f>
        <v>#REF!</v>
      </c>
      <c r="J24" s="105" t="e">
        <f>J22-(J22*J23)</f>
        <v>#REF!</v>
      </c>
      <c r="K24" s="105">
        <f>K22-(K22*K23)</f>
        <v>0</v>
      </c>
    </row>
    <row r="25" spans="2:11" ht="21" customHeight="1" hidden="1">
      <c r="B25" s="128" t="s">
        <v>90</v>
      </c>
      <c r="C25" s="128"/>
      <c r="D25" s="128"/>
      <c r="E25" s="128"/>
      <c r="F25" s="128"/>
      <c r="G25" s="106" t="e">
        <f>G21+G24</f>
        <v>#REF!</v>
      </c>
      <c r="H25" s="106" t="e">
        <f>H21+H24</f>
        <v>#REF!</v>
      </c>
      <c r="I25" s="106" t="e">
        <f>I21+I24</f>
        <v>#REF!</v>
      </c>
      <c r="J25" s="106" t="e">
        <f>J21+J24</f>
        <v>#REF!</v>
      </c>
      <c r="K25" s="106">
        <f>K21+K24</f>
        <v>12114</v>
      </c>
    </row>
    <row r="26" spans="2:11" ht="24.75" customHeight="1">
      <c r="B26" s="155" t="s">
        <v>144</v>
      </c>
      <c r="C26" s="155"/>
      <c r="D26" s="155"/>
      <c r="E26" s="155"/>
      <c r="F26" s="155"/>
      <c r="G26" s="107">
        <v>29500</v>
      </c>
      <c r="H26" s="107">
        <v>30500</v>
      </c>
      <c r="I26" s="107">
        <v>33500</v>
      </c>
      <c r="J26" s="107">
        <v>35500</v>
      </c>
      <c r="K26" s="156">
        <v>12100</v>
      </c>
    </row>
    <row r="27" spans="2:11" s="108" customFormat="1" ht="18.75" customHeight="1" hidden="1">
      <c r="B27" s="130" t="s">
        <v>145</v>
      </c>
      <c r="C27" s="130"/>
      <c r="D27" s="130"/>
      <c r="E27" s="130"/>
      <c r="F27" s="130"/>
      <c r="G27" s="109">
        <f>G21/14</f>
        <v>769.1428571428571</v>
      </c>
      <c r="H27" s="109">
        <f>H21/14</f>
        <v>769.1428571428571</v>
      </c>
      <c r="I27" s="109">
        <f>I21/14</f>
        <v>769.1428571428571</v>
      </c>
      <c r="J27" s="109">
        <f>J21/14</f>
        <v>769.1428571428571</v>
      </c>
      <c r="K27" s="109">
        <f>K21/14</f>
        <v>865.2857142857143</v>
      </c>
    </row>
    <row r="28" spans="2:11" ht="15" customHeight="1" hidden="1">
      <c r="B28" s="130" t="s">
        <v>146</v>
      </c>
      <c r="C28" s="130"/>
      <c r="D28" s="130"/>
      <c r="E28" s="130"/>
      <c r="F28" s="130"/>
      <c r="G28" s="109">
        <f>G26/14</f>
        <v>2107.1428571428573</v>
      </c>
      <c r="H28" s="109">
        <f>H26/14</f>
        <v>2178.5714285714284</v>
      </c>
      <c r="I28" s="109">
        <f>I26/14</f>
        <v>2392.8571428571427</v>
      </c>
      <c r="J28" s="109">
        <f>J26/14</f>
        <v>2535.714285714286</v>
      </c>
      <c r="K28" s="109">
        <f>K26/14</f>
        <v>864.2857142857143</v>
      </c>
    </row>
  </sheetData>
  <sheetProtection selectLockedCells="1" selectUnlockedCells="1"/>
  <mergeCells count="13">
    <mergeCell ref="B3:K3"/>
    <mergeCell ref="B4:K4"/>
    <mergeCell ref="B5:K5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L41"/>
  <sheetViews>
    <sheetView workbookViewId="0" topLeftCell="A1">
      <selection activeCell="K42" sqref="K42"/>
    </sheetView>
  </sheetViews>
  <sheetFormatPr defaultColWidth="8.00390625" defaultRowHeight="15"/>
  <cols>
    <col min="1" max="1" width="9.00390625" style="0" customWidth="1"/>
    <col min="2" max="2" width="8.57421875" style="131" customWidth="1"/>
    <col min="3" max="3" width="45.8515625" style="0" customWidth="1"/>
    <col min="4" max="4" width="60.28125" style="0" customWidth="1"/>
    <col min="5" max="5" width="10.57421875" style="0" customWidth="1"/>
    <col min="6" max="6" width="15.00390625" style="0" customWidth="1"/>
    <col min="7" max="7" width="18.00390625" style="0" hidden="1" customWidth="1"/>
    <col min="8" max="8" width="16.28125" style="0" hidden="1" customWidth="1"/>
    <col min="9" max="9" width="18.00390625" style="0" hidden="1" customWidth="1"/>
    <col min="10" max="10" width="18.140625" style="0" hidden="1" customWidth="1"/>
    <col min="11" max="11" width="17.421875" style="0" customWidth="1"/>
    <col min="12" max="12" width="9.00390625" style="0" hidden="1" customWidth="1"/>
    <col min="13" max="16384" width="9.00390625" style="0" customWidth="1"/>
  </cols>
  <sheetData>
    <row r="1" ht="18.75">
      <c r="K1" s="1"/>
    </row>
    <row r="2" ht="18.75">
      <c r="K2" s="47"/>
    </row>
    <row r="3" ht="15.75">
      <c r="B3" s="2" t="s">
        <v>0</v>
      </c>
    </row>
    <row r="4" spans="2:11" ht="29.25" customHeight="1">
      <c r="B4" s="48" t="s">
        <v>280</v>
      </c>
      <c r="C4" s="48"/>
      <c r="D4" s="48"/>
      <c r="E4" s="48"/>
      <c r="F4" s="48"/>
      <c r="G4" s="48"/>
      <c r="H4" s="48"/>
      <c r="I4" s="48"/>
      <c r="J4" s="48"/>
      <c r="K4" s="48"/>
    </row>
    <row r="5" spans="2:11" ht="26.25" customHeight="1">
      <c r="B5" s="49" t="s">
        <v>2</v>
      </c>
      <c r="C5" s="49"/>
      <c r="D5" s="49"/>
      <c r="E5" s="49"/>
      <c r="F5" s="49"/>
      <c r="G5" s="49"/>
      <c r="H5" s="49"/>
      <c r="I5" s="49"/>
      <c r="J5" s="49"/>
      <c r="K5" s="49"/>
    </row>
    <row r="6" spans="2:11" ht="60" customHeight="1">
      <c r="B6" s="5" t="s">
        <v>281</v>
      </c>
      <c r="C6" s="5"/>
      <c r="D6" s="5"/>
      <c r="E6" s="5"/>
      <c r="F6" s="5"/>
      <c r="G6" s="5"/>
      <c r="H6" s="5"/>
      <c r="I6" s="5"/>
      <c r="J6" s="5"/>
      <c r="K6" s="5"/>
    </row>
    <row r="7" spans="2:11" ht="72.75" customHeight="1">
      <c r="B7" s="6" t="s">
        <v>4</v>
      </c>
      <c r="C7" s="7" t="s">
        <v>5</v>
      </c>
      <c r="D7" s="7" t="s">
        <v>6</v>
      </c>
      <c r="E7" s="7" t="s">
        <v>7</v>
      </c>
      <c r="F7" s="7" t="s">
        <v>198</v>
      </c>
      <c r="G7" s="132" t="s">
        <v>126</v>
      </c>
      <c r="H7" s="132" t="s">
        <v>10</v>
      </c>
      <c r="I7" s="132" t="s">
        <v>11</v>
      </c>
      <c r="J7" s="133" t="s">
        <v>12</v>
      </c>
      <c r="K7" s="8" t="s">
        <v>9</v>
      </c>
    </row>
    <row r="8" spans="2:12" ht="45.75" customHeight="1">
      <c r="B8" s="10">
        <v>1</v>
      </c>
      <c r="C8" s="11" t="s">
        <v>127</v>
      </c>
      <c r="D8" s="11" t="s">
        <v>16</v>
      </c>
      <c r="E8" s="12">
        <v>1</v>
      </c>
      <c r="F8" s="88">
        <v>0</v>
      </c>
      <c r="G8" s="240">
        <f aca="true" t="shared" si="0" ref="G8:G18">PRODUCT(F8*E8)</f>
        <v>0</v>
      </c>
      <c r="H8" s="240">
        <f aca="true" t="shared" si="1" ref="H8:H18">PRODUCT(F8*E8)</f>
        <v>0</v>
      </c>
      <c r="I8" s="240">
        <f aca="true" t="shared" si="2" ref="I8:I18">PRODUCT(F8*E8)</f>
        <v>0</v>
      </c>
      <c r="J8" s="240">
        <f aca="true" t="shared" si="3" ref="J8:J18">PRODUCT(F8*E8)</f>
        <v>0</v>
      </c>
      <c r="K8" s="89">
        <f>PRODUCT(F8*E8)</f>
        <v>0</v>
      </c>
      <c r="L8" s="241">
        <v>400</v>
      </c>
    </row>
    <row r="9" spans="2:12" ht="39" customHeight="1">
      <c r="B9" s="17">
        <v>2</v>
      </c>
      <c r="C9" s="18" t="s">
        <v>259</v>
      </c>
      <c r="D9" s="18" t="s">
        <v>16</v>
      </c>
      <c r="E9" s="19">
        <v>1</v>
      </c>
      <c r="F9" s="92">
        <v>0</v>
      </c>
      <c r="G9" s="79">
        <f t="shared" si="0"/>
        <v>0</v>
      </c>
      <c r="H9" s="79">
        <f t="shared" si="1"/>
        <v>0</v>
      </c>
      <c r="I9" s="79">
        <f t="shared" si="2"/>
        <v>0</v>
      </c>
      <c r="J9" s="79">
        <f t="shared" si="3"/>
        <v>0</v>
      </c>
      <c r="K9" s="93">
        <v>0</v>
      </c>
      <c r="L9" s="242">
        <v>400</v>
      </c>
    </row>
    <row r="10" spans="2:12" ht="34.5" customHeight="1">
      <c r="B10" s="17">
        <v>3</v>
      </c>
      <c r="C10" s="18" t="s">
        <v>128</v>
      </c>
      <c r="D10" s="18" t="s">
        <v>129</v>
      </c>
      <c r="E10" s="19">
        <v>1</v>
      </c>
      <c r="F10" s="92">
        <f>L10*1.3</f>
        <v>0</v>
      </c>
      <c r="G10" s="79">
        <f t="shared" si="0"/>
        <v>0</v>
      </c>
      <c r="H10" s="79">
        <f t="shared" si="1"/>
        <v>0</v>
      </c>
      <c r="I10" s="79">
        <f t="shared" si="2"/>
        <v>0</v>
      </c>
      <c r="J10" s="79">
        <f t="shared" si="3"/>
        <v>0</v>
      </c>
      <c r="K10" s="93">
        <f aca="true" t="shared" si="4" ref="K10:K12">PRODUCT(F10*E10)</f>
        <v>0</v>
      </c>
      <c r="L10" s="242">
        <v>0</v>
      </c>
    </row>
    <row r="11" spans="2:12" ht="42.75" customHeight="1">
      <c r="B11" s="17">
        <v>4</v>
      </c>
      <c r="C11" s="18" t="s">
        <v>19</v>
      </c>
      <c r="D11" s="18" t="s">
        <v>20</v>
      </c>
      <c r="E11" s="19">
        <v>6</v>
      </c>
      <c r="F11" s="92">
        <v>40</v>
      </c>
      <c r="G11" s="79">
        <f t="shared" si="0"/>
        <v>240</v>
      </c>
      <c r="H11" s="79">
        <f t="shared" si="1"/>
        <v>240</v>
      </c>
      <c r="I11" s="79">
        <f t="shared" si="2"/>
        <v>240</v>
      </c>
      <c r="J11" s="79">
        <f t="shared" si="3"/>
        <v>240</v>
      </c>
      <c r="K11" s="93">
        <f t="shared" si="4"/>
        <v>240</v>
      </c>
      <c r="L11" s="242">
        <v>30</v>
      </c>
    </row>
    <row r="12" spans="2:12" ht="81.75" customHeight="1">
      <c r="B12" s="17">
        <v>5</v>
      </c>
      <c r="C12" s="18" t="s">
        <v>17</v>
      </c>
      <c r="D12" s="18" t="s">
        <v>260</v>
      </c>
      <c r="E12" s="23">
        <v>6</v>
      </c>
      <c r="F12" s="92">
        <v>40</v>
      </c>
      <c r="G12" s="79">
        <f t="shared" si="0"/>
        <v>240</v>
      </c>
      <c r="H12" s="79">
        <f t="shared" si="1"/>
        <v>240</v>
      </c>
      <c r="I12" s="79">
        <f t="shared" si="2"/>
        <v>240</v>
      </c>
      <c r="J12" s="79">
        <f t="shared" si="3"/>
        <v>240</v>
      </c>
      <c r="K12" s="93">
        <f t="shared" si="4"/>
        <v>240</v>
      </c>
      <c r="L12" s="243">
        <v>30</v>
      </c>
    </row>
    <row r="13" spans="2:12" ht="34.5" customHeight="1">
      <c r="B13" s="17">
        <v>6</v>
      </c>
      <c r="C13" s="18" t="s">
        <v>282</v>
      </c>
      <c r="D13" s="18" t="s">
        <v>208</v>
      </c>
      <c r="E13" s="19">
        <v>3</v>
      </c>
      <c r="F13" s="92">
        <v>900</v>
      </c>
      <c r="G13" s="79">
        <f t="shared" si="0"/>
        <v>2700</v>
      </c>
      <c r="H13" s="79">
        <f t="shared" si="1"/>
        <v>2700</v>
      </c>
      <c r="I13" s="79">
        <f t="shared" si="2"/>
        <v>2700</v>
      </c>
      <c r="J13" s="79">
        <f t="shared" si="3"/>
        <v>2700</v>
      </c>
      <c r="K13" s="93">
        <v>0</v>
      </c>
      <c r="L13" s="242">
        <v>700</v>
      </c>
    </row>
    <row r="14" spans="2:12" ht="34.5" customHeight="1">
      <c r="B14" s="17">
        <v>7</v>
      </c>
      <c r="C14" s="18" t="s">
        <v>262</v>
      </c>
      <c r="D14" s="18" t="s">
        <v>180</v>
      </c>
      <c r="E14" s="19">
        <v>2</v>
      </c>
      <c r="F14" s="92">
        <f>L14*1.3</f>
        <v>130</v>
      </c>
      <c r="G14" s="79">
        <f t="shared" si="0"/>
        <v>260</v>
      </c>
      <c r="H14" s="79">
        <f t="shared" si="1"/>
        <v>260</v>
      </c>
      <c r="I14" s="79">
        <f t="shared" si="2"/>
        <v>260</v>
      </c>
      <c r="J14" s="79">
        <f t="shared" si="3"/>
        <v>260</v>
      </c>
      <c r="K14" s="93">
        <f aca="true" t="shared" si="5" ref="K14:K15">PRODUCT(F14*E14)</f>
        <v>260</v>
      </c>
      <c r="L14" s="242">
        <v>100</v>
      </c>
    </row>
    <row r="15" spans="2:12" ht="39" customHeight="1">
      <c r="B15" s="17">
        <v>8</v>
      </c>
      <c r="C15" s="18" t="s">
        <v>122</v>
      </c>
      <c r="D15" s="18" t="s">
        <v>28</v>
      </c>
      <c r="E15" s="19">
        <v>3</v>
      </c>
      <c r="F15" s="92">
        <v>500</v>
      </c>
      <c r="G15" s="79">
        <f t="shared" si="0"/>
        <v>1500</v>
      </c>
      <c r="H15" s="79">
        <f t="shared" si="1"/>
        <v>1500</v>
      </c>
      <c r="I15" s="79">
        <f t="shared" si="2"/>
        <v>1500</v>
      </c>
      <c r="J15" s="79">
        <f t="shared" si="3"/>
        <v>1500</v>
      </c>
      <c r="K15" s="93">
        <f t="shared" si="5"/>
        <v>1500</v>
      </c>
      <c r="L15" s="242">
        <v>480</v>
      </c>
    </row>
    <row r="16" spans="2:12" ht="34.5" customHeight="1">
      <c r="B16" s="17">
        <v>9</v>
      </c>
      <c r="C16" s="18" t="s">
        <v>283</v>
      </c>
      <c r="D16" s="65" t="s">
        <v>284</v>
      </c>
      <c r="E16" s="23">
        <v>3</v>
      </c>
      <c r="F16" s="92">
        <v>330</v>
      </c>
      <c r="G16" s="79">
        <f t="shared" si="0"/>
        <v>990</v>
      </c>
      <c r="H16" s="79">
        <f t="shared" si="1"/>
        <v>990</v>
      </c>
      <c r="I16" s="79">
        <f t="shared" si="2"/>
        <v>990</v>
      </c>
      <c r="J16" s="79">
        <f t="shared" si="3"/>
        <v>990</v>
      </c>
      <c r="K16" s="93">
        <v>0</v>
      </c>
      <c r="L16" s="243">
        <v>200</v>
      </c>
    </row>
    <row r="17" spans="2:12" ht="58.5" customHeight="1">
      <c r="B17" s="17">
        <v>10</v>
      </c>
      <c r="C17" s="18" t="s">
        <v>23</v>
      </c>
      <c r="D17" s="18" t="s">
        <v>24</v>
      </c>
      <c r="E17" s="23">
        <v>1</v>
      </c>
      <c r="F17" s="92">
        <f>L17*1.3</f>
        <v>650</v>
      </c>
      <c r="G17" s="79">
        <f t="shared" si="0"/>
        <v>650</v>
      </c>
      <c r="H17" s="79">
        <f t="shared" si="1"/>
        <v>650</v>
      </c>
      <c r="I17" s="79">
        <f t="shared" si="2"/>
        <v>650</v>
      </c>
      <c r="J17" s="79">
        <f t="shared" si="3"/>
        <v>650</v>
      </c>
      <c r="K17" s="93">
        <f aca="true" t="shared" si="6" ref="K17:K22">PRODUCT(F17*E17)</f>
        <v>650</v>
      </c>
      <c r="L17" s="243">
        <v>500</v>
      </c>
    </row>
    <row r="18" spans="2:12" ht="51" customHeight="1">
      <c r="B18" s="17">
        <v>11</v>
      </c>
      <c r="C18" s="18" t="s">
        <v>209</v>
      </c>
      <c r="D18" s="18" t="s">
        <v>210</v>
      </c>
      <c r="E18" s="19">
        <v>2</v>
      </c>
      <c r="F18" s="92">
        <v>200</v>
      </c>
      <c r="G18" s="79">
        <f t="shared" si="0"/>
        <v>400</v>
      </c>
      <c r="H18" s="79">
        <f t="shared" si="1"/>
        <v>400</v>
      </c>
      <c r="I18" s="79">
        <f t="shared" si="2"/>
        <v>400</v>
      </c>
      <c r="J18" s="79">
        <f t="shared" si="3"/>
        <v>400</v>
      </c>
      <c r="K18" s="93">
        <f t="shared" si="6"/>
        <v>400</v>
      </c>
      <c r="L18" s="244">
        <v>150</v>
      </c>
    </row>
    <row r="19" spans="2:12" ht="51" customHeight="1">
      <c r="B19" s="17">
        <v>12</v>
      </c>
      <c r="C19" s="122" t="s">
        <v>285</v>
      </c>
      <c r="D19" s="122" t="s">
        <v>286</v>
      </c>
      <c r="E19" s="199">
        <v>3</v>
      </c>
      <c r="F19" s="24">
        <v>260</v>
      </c>
      <c r="G19" s="79"/>
      <c r="H19" s="79"/>
      <c r="I19" s="79"/>
      <c r="J19" s="79"/>
      <c r="K19" s="93">
        <f t="shared" si="6"/>
        <v>780</v>
      </c>
      <c r="L19" s="250"/>
    </row>
    <row r="20" spans="2:12" ht="51" customHeight="1">
      <c r="B20" s="17">
        <v>13</v>
      </c>
      <c r="C20" s="122" t="s">
        <v>158</v>
      </c>
      <c r="D20" s="122" t="s">
        <v>206</v>
      </c>
      <c r="E20" s="199">
        <v>4</v>
      </c>
      <c r="F20" s="24">
        <v>260</v>
      </c>
      <c r="G20" s="24">
        <f aca="true" t="shared" si="7" ref="G20:G22">E20*F20</f>
        <v>1040</v>
      </c>
      <c r="H20" s="79"/>
      <c r="I20" s="79"/>
      <c r="J20" s="79"/>
      <c r="K20" s="93">
        <f t="shared" si="6"/>
        <v>1040</v>
      </c>
      <c r="L20" s="250"/>
    </row>
    <row r="21" spans="2:12" ht="51" customHeight="1">
      <c r="B21" s="17">
        <v>14</v>
      </c>
      <c r="C21" s="122" t="s">
        <v>160</v>
      </c>
      <c r="D21" s="122" t="s">
        <v>26</v>
      </c>
      <c r="E21" s="199">
        <v>5</v>
      </c>
      <c r="F21" s="24">
        <v>260</v>
      </c>
      <c r="G21" s="24">
        <f t="shared" si="7"/>
        <v>1300</v>
      </c>
      <c r="H21" s="79"/>
      <c r="I21" s="79"/>
      <c r="J21" s="79"/>
      <c r="K21" s="93">
        <f t="shared" si="6"/>
        <v>1300</v>
      </c>
      <c r="L21" s="250"/>
    </row>
    <row r="22" spans="2:12" ht="51" customHeight="1">
      <c r="B22" s="25">
        <v>15</v>
      </c>
      <c r="C22" s="26" t="s">
        <v>55</v>
      </c>
      <c r="D22" s="26" t="s">
        <v>56</v>
      </c>
      <c r="E22" s="251">
        <v>2</v>
      </c>
      <c r="F22" s="123">
        <v>300</v>
      </c>
      <c r="G22" s="192">
        <f t="shared" si="7"/>
        <v>600</v>
      </c>
      <c r="H22" s="103"/>
      <c r="I22" s="103"/>
      <c r="J22" s="103"/>
      <c r="K22" s="102">
        <f t="shared" si="6"/>
        <v>600</v>
      </c>
      <c r="L22" s="250"/>
    </row>
    <row r="23" spans="2:11" ht="23.25" customHeight="1">
      <c r="B23" s="31" t="s">
        <v>35</v>
      </c>
      <c r="C23" s="31"/>
      <c r="D23" s="31"/>
      <c r="E23" s="31"/>
      <c r="F23" s="31"/>
      <c r="G23" s="150">
        <f>SUM(G8:G18)</f>
        <v>6980</v>
      </c>
      <c r="H23" s="150">
        <f>SUM(H8:H18)</f>
        <v>6980</v>
      </c>
      <c r="I23" s="150">
        <f>SUM(I8:I18)</f>
        <v>6980</v>
      </c>
      <c r="J23" s="150">
        <f>SUM(J8:J18)</f>
        <v>6980</v>
      </c>
      <c r="K23" s="150">
        <f>SUM(K8:K22)</f>
        <v>7010</v>
      </c>
    </row>
    <row r="24" spans="2:11" s="119" customFormat="1" ht="19.5" customHeight="1">
      <c r="B24" s="34" t="s">
        <v>36</v>
      </c>
      <c r="C24" s="34"/>
      <c r="D24" s="34"/>
      <c r="E24" s="34"/>
      <c r="F24" s="34"/>
      <c r="G24" s="36">
        <v>0.2</v>
      </c>
      <c r="H24" s="36">
        <v>0.2</v>
      </c>
      <c r="I24" s="36">
        <v>0.2</v>
      </c>
      <c r="J24" s="36">
        <v>0.2</v>
      </c>
      <c r="K24" s="35">
        <v>0.1</v>
      </c>
    </row>
    <row r="25" spans="2:11" ht="23.25" customHeight="1">
      <c r="B25" s="151" t="s">
        <v>37</v>
      </c>
      <c r="C25" s="151"/>
      <c r="D25" s="151"/>
      <c r="E25" s="151"/>
      <c r="F25" s="151"/>
      <c r="G25" s="152">
        <f>G23-(G23*G24)</f>
        <v>5584</v>
      </c>
      <c r="H25" s="152">
        <f>H23-(H23*H24)</f>
        <v>5584</v>
      </c>
      <c r="I25" s="152">
        <f>I23-(I23*I24)</f>
        <v>5584</v>
      </c>
      <c r="J25" s="152">
        <f>J23-(J23*J24)</f>
        <v>5584</v>
      </c>
      <c r="K25" s="152">
        <f>K23-(K23*K24)</f>
        <v>6309</v>
      </c>
    </row>
    <row r="26" spans="2:11" ht="24" customHeight="1" hidden="1">
      <c r="B26" s="155" t="s">
        <v>87</v>
      </c>
      <c r="C26" s="155"/>
      <c r="D26" s="155"/>
      <c r="E26" s="155"/>
      <c r="F26" s="155"/>
      <c r="G26" s="245" t="e">
        <f>(#REF!*14)/2</f>
        <v>#REF!</v>
      </c>
      <c r="H26" s="246" t="e">
        <f>(#REF!*14)/2</f>
        <v>#REF!</v>
      </c>
      <c r="I26" s="246" t="e">
        <f>(#REF!*14)/2</f>
        <v>#REF!</v>
      </c>
      <c r="J26" s="246" t="e">
        <f>(#REF!*14)/2</f>
        <v>#REF!</v>
      </c>
      <c r="K26" s="246">
        <v>0</v>
      </c>
    </row>
    <row r="27" spans="2:11" ht="21.75" customHeight="1" hidden="1">
      <c r="B27" s="31" t="s">
        <v>88</v>
      </c>
      <c r="C27" s="31"/>
      <c r="D27" s="31"/>
      <c r="E27" s="31"/>
      <c r="F27" s="31"/>
      <c r="G27" s="150">
        <v>0.05</v>
      </c>
      <c r="H27" s="150">
        <v>0.05</v>
      </c>
      <c r="I27" s="150">
        <v>0.05</v>
      </c>
      <c r="J27" s="150">
        <v>0.05</v>
      </c>
      <c r="K27" s="150">
        <v>0.05</v>
      </c>
    </row>
    <row r="28" spans="2:11" ht="26.25" customHeight="1" hidden="1">
      <c r="B28" s="34" t="s">
        <v>89</v>
      </c>
      <c r="C28" s="34"/>
      <c r="D28" s="34"/>
      <c r="E28" s="34"/>
      <c r="F28" s="34"/>
      <c r="G28" s="36" t="e">
        <f>G26-(G26*G27)</f>
        <v>#REF!</v>
      </c>
      <c r="H28" s="36" t="e">
        <f>H26-(H26*H27)</f>
        <v>#REF!</v>
      </c>
      <c r="I28" s="36" t="e">
        <f>I26-(I26*I27)</f>
        <v>#REF!</v>
      </c>
      <c r="J28" s="36" t="e">
        <f>J26-(J26*J27)</f>
        <v>#REF!</v>
      </c>
      <c r="K28" s="36">
        <f>K26-(K26*K27)</f>
        <v>0</v>
      </c>
    </row>
    <row r="29" spans="2:11" ht="21" customHeight="1" hidden="1">
      <c r="B29" s="151" t="s">
        <v>90</v>
      </c>
      <c r="C29" s="151"/>
      <c r="D29" s="151"/>
      <c r="E29" s="151"/>
      <c r="F29" s="151"/>
      <c r="G29" s="152" t="e">
        <f>G25+G28</f>
        <v>#REF!</v>
      </c>
      <c r="H29" s="152" t="e">
        <f>H25+H28</f>
        <v>#REF!</v>
      </c>
      <c r="I29" s="152" t="e">
        <f>I25+I28</f>
        <v>#REF!</v>
      </c>
      <c r="J29" s="152" t="e">
        <f>J25+J28</f>
        <v>#REF!</v>
      </c>
      <c r="K29" s="152">
        <f>K25+K28</f>
        <v>6309</v>
      </c>
    </row>
    <row r="30" spans="2:11" ht="24.75" customHeight="1">
      <c r="B30" s="155" t="s">
        <v>144</v>
      </c>
      <c r="C30" s="155"/>
      <c r="D30" s="155"/>
      <c r="E30" s="155"/>
      <c r="F30" s="155"/>
      <c r="G30" s="245">
        <v>25300</v>
      </c>
      <c r="H30" s="246">
        <v>26700</v>
      </c>
      <c r="I30" s="246">
        <v>29500</v>
      </c>
      <c r="J30" s="246">
        <v>31500</v>
      </c>
      <c r="K30" s="156">
        <v>6300</v>
      </c>
    </row>
    <row r="31" spans="2:11" s="108" customFormat="1" ht="18.75" customHeight="1" hidden="1">
      <c r="B31" s="130" t="s">
        <v>145</v>
      </c>
      <c r="C31" s="130"/>
      <c r="D31" s="130"/>
      <c r="E31" s="130"/>
      <c r="F31" s="130"/>
      <c r="G31" s="109">
        <f>G25/14</f>
        <v>398.85714285714283</v>
      </c>
      <c r="H31" s="109">
        <f>H25/14</f>
        <v>398.85714285714283</v>
      </c>
      <c r="I31" s="109">
        <f>I25/14</f>
        <v>398.85714285714283</v>
      </c>
      <c r="J31" s="109">
        <f>J25/14</f>
        <v>398.85714285714283</v>
      </c>
      <c r="K31" s="109">
        <f>K25/14</f>
        <v>450.64285714285717</v>
      </c>
    </row>
    <row r="32" spans="2:11" ht="15" customHeight="1" hidden="1">
      <c r="B32" s="130" t="s">
        <v>146</v>
      </c>
      <c r="C32" s="130"/>
      <c r="D32" s="130"/>
      <c r="E32" s="130"/>
      <c r="F32" s="130"/>
      <c r="G32" s="109">
        <f>G30/14</f>
        <v>1807.142857142857</v>
      </c>
      <c r="H32" s="109">
        <f>H30/14</f>
        <v>1907.142857142857</v>
      </c>
      <c r="I32" s="109">
        <f>I30/14</f>
        <v>2107.1428571428573</v>
      </c>
      <c r="J32" s="109">
        <f>J30/14</f>
        <v>2250</v>
      </c>
      <c r="K32" s="109">
        <f>K30/14</f>
        <v>450</v>
      </c>
    </row>
    <row r="33" ht="15" hidden="1"/>
    <row r="35" spans="2:11" ht="35.25" customHeight="1">
      <c r="B35" s="42" t="s">
        <v>39</v>
      </c>
      <c r="C35" s="43" t="s">
        <v>40</v>
      </c>
      <c r="D35" s="43"/>
      <c r="E35" s="43"/>
      <c r="F35" s="43"/>
      <c r="G35" s="43"/>
      <c r="H35" s="43"/>
      <c r="I35" s="43"/>
      <c r="J35" s="43"/>
      <c r="K35" s="43"/>
    </row>
    <row r="36" spans="2:3" ht="18.75" customHeight="1">
      <c r="B36" s="42" t="s">
        <v>41</v>
      </c>
      <c r="C36" s="252" t="s">
        <v>212</v>
      </c>
    </row>
    <row r="37" spans="2:7" ht="49.5" customHeight="1">
      <c r="B37" s="42" t="s">
        <v>41</v>
      </c>
      <c r="C37" s="43" t="s">
        <v>42</v>
      </c>
      <c r="D37" s="43"/>
      <c r="E37" s="43"/>
      <c r="F37" s="43"/>
      <c r="G37" s="43"/>
    </row>
    <row r="39" spans="6:11" ht="21">
      <c r="F39" s="45" t="s">
        <v>43</v>
      </c>
      <c r="G39" s="46">
        <f>G33/6</f>
        <v>0</v>
      </c>
      <c r="K39" s="46">
        <f>K30/6</f>
        <v>1050</v>
      </c>
    </row>
    <row r="41" spans="6:11" ht="21">
      <c r="F41" s="45" t="s">
        <v>44</v>
      </c>
      <c r="G41" s="46">
        <v>1580</v>
      </c>
      <c r="K41" s="46">
        <v>1050</v>
      </c>
    </row>
  </sheetData>
  <sheetProtection selectLockedCells="1" selectUnlockedCells="1"/>
  <mergeCells count="16">
    <mergeCell ref="B4:K4"/>
    <mergeCell ref="B5:K5"/>
    <mergeCell ref="B6:K6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C35:G35"/>
    <mergeCell ref="H35:K35"/>
    <mergeCell ref="C37:G3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62"/>
  </sheetPr>
  <dimension ref="B1:K35"/>
  <sheetViews>
    <sheetView zoomScale="75" zoomScaleNormal="75" workbookViewId="0" topLeftCell="A1">
      <selection activeCell="K33" sqref="K33"/>
    </sheetView>
  </sheetViews>
  <sheetFormatPr defaultColWidth="8.00390625" defaultRowHeight="15"/>
  <cols>
    <col min="1" max="1" width="9.00390625" style="0" customWidth="1"/>
    <col min="2" max="2" width="9.8515625" style="131" customWidth="1"/>
    <col min="3" max="3" width="55.28125" style="0" customWidth="1"/>
    <col min="4" max="4" width="61.00390625" style="0" customWidth="1"/>
    <col min="5" max="5" width="10.28125" style="0" customWidth="1"/>
    <col min="6" max="6" width="16.8515625" style="0" customWidth="1"/>
    <col min="7" max="7" width="18.00390625" style="0" hidden="1" customWidth="1"/>
    <col min="8" max="8" width="16.28125" style="0" hidden="1" customWidth="1"/>
    <col min="9" max="9" width="18.00390625" style="0" hidden="1" customWidth="1"/>
    <col min="10" max="10" width="18.140625" style="0" hidden="1" customWidth="1"/>
    <col min="11" max="11" width="16.28125" style="0" customWidth="1"/>
    <col min="12" max="16384" width="9.00390625" style="0" customWidth="1"/>
  </cols>
  <sheetData>
    <row r="1" spans="7:11" ht="18.75">
      <c r="G1" s="1" t="s">
        <v>69</v>
      </c>
      <c r="K1" s="1"/>
    </row>
    <row r="2" ht="26.25" customHeight="1">
      <c r="K2" s="47"/>
    </row>
    <row r="3" ht="15.75">
      <c r="B3" s="2" t="s">
        <v>0</v>
      </c>
    </row>
    <row r="4" spans="2:11" ht="48.75" customHeight="1">
      <c r="B4" s="253" t="s">
        <v>287</v>
      </c>
      <c r="C4" s="253"/>
      <c r="D4" s="253"/>
      <c r="E4" s="253"/>
      <c r="F4" s="253"/>
      <c r="G4" s="253"/>
      <c r="H4" s="253"/>
      <c r="I4" s="253"/>
      <c r="J4" s="253"/>
      <c r="K4" s="253"/>
    </row>
    <row r="5" spans="2:11" ht="26.25" customHeight="1">
      <c r="B5" s="254" t="s">
        <v>288</v>
      </c>
      <c r="C5" s="254"/>
      <c r="D5" s="254"/>
      <c r="E5" s="254"/>
      <c r="F5" s="254"/>
      <c r="G5" s="254"/>
      <c r="H5" s="254"/>
      <c r="I5" s="254"/>
      <c r="J5" s="254"/>
      <c r="K5" s="254"/>
    </row>
    <row r="6" spans="2:11" ht="69.75" customHeight="1">
      <c r="B6" s="50" t="s">
        <v>289</v>
      </c>
      <c r="C6" s="50"/>
      <c r="D6" s="50"/>
      <c r="E6" s="50"/>
      <c r="F6" s="50"/>
      <c r="G6" s="50"/>
      <c r="H6" s="50"/>
      <c r="I6" s="50"/>
      <c r="J6" s="50"/>
      <c r="K6" s="50"/>
    </row>
    <row r="7" spans="2:11" ht="72.75" customHeight="1">
      <c r="B7" s="255" t="s">
        <v>4</v>
      </c>
      <c r="C7" s="256" t="s">
        <v>5</v>
      </c>
      <c r="D7" s="256" t="s">
        <v>6</v>
      </c>
      <c r="E7" s="256" t="s">
        <v>7</v>
      </c>
      <c r="F7" s="7" t="s">
        <v>8</v>
      </c>
      <c r="G7" s="257" t="s">
        <v>126</v>
      </c>
      <c r="H7" s="257" t="s">
        <v>10</v>
      </c>
      <c r="I7" s="257" t="s">
        <v>11</v>
      </c>
      <c r="J7" s="258" t="s">
        <v>12</v>
      </c>
      <c r="K7" s="259" t="s">
        <v>9</v>
      </c>
    </row>
    <row r="8" spans="2:11" ht="26.25" customHeight="1">
      <c r="B8" s="260" t="s">
        <v>290</v>
      </c>
      <c r="C8" s="261" t="s">
        <v>291</v>
      </c>
      <c r="D8" s="261"/>
      <c r="E8" s="261"/>
      <c r="F8" s="261"/>
      <c r="G8" s="261"/>
      <c r="H8" s="261"/>
      <c r="I8" s="261"/>
      <c r="J8" s="261"/>
      <c r="K8" s="261"/>
    </row>
    <row r="9" spans="2:11" ht="31.5">
      <c r="B9" s="262" t="s">
        <v>292</v>
      </c>
      <c r="C9" s="18" t="s">
        <v>293</v>
      </c>
      <c r="D9" s="18" t="s">
        <v>16</v>
      </c>
      <c r="E9" s="23">
        <v>1</v>
      </c>
      <c r="F9" s="20">
        <v>0</v>
      </c>
      <c r="G9" s="20">
        <f aca="true" t="shared" si="0" ref="G9:G11">PRODUCT(F9*E9)</f>
        <v>0</v>
      </c>
      <c r="H9" s="163">
        <f aca="true" t="shared" si="1" ref="H9:H11">PRODUCT(F9*E9)</f>
        <v>0</v>
      </c>
      <c r="I9" s="18">
        <f aca="true" t="shared" si="2" ref="I9:I11">PRODUCT(F9*E9)</f>
        <v>0</v>
      </c>
      <c r="J9" s="18">
        <f aca="true" t="shared" si="3" ref="J9:J11">PRODUCT(F9*E9)</f>
        <v>0</v>
      </c>
      <c r="K9" s="21">
        <f aca="true" t="shared" si="4" ref="K9:K11">PRODUCT(F9*E9)</f>
        <v>0</v>
      </c>
    </row>
    <row r="10" spans="2:11" ht="34.5" customHeight="1">
      <c r="B10" s="262" t="s">
        <v>294</v>
      </c>
      <c r="C10" s="18" t="s">
        <v>151</v>
      </c>
      <c r="D10" s="18" t="s">
        <v>129</v>
      </c>
      <c r="E10" s="23">
        <v>1</v>
      </c>
      <c r="F10" s="20">
        <v>0</v>
      </c>
      <c r="G10" s="20">
        <f t="shared" si="0"/>
        <v>0</v>
      </c>
      <c r="H10" s="163">
        <f t="shared" si="1"/>
        <v>0</v>
      </c>
      <c r="I10" s="18">
        <f t="shared" si="2"/>
        <v>0</v>
      </c>
      <c r="J10" s="18">
        <f t="shared" si="3"/>
        <v>0</v>
      </c>
      <c r="K10" s="21">
        <f t="shared" si="4"/>
        <v>0</v>
      </c>
    </row>
    <row r="11" spans="2:11" ht="34.5" customHeight="1">
      <c r="B11" s="262" t="s">
        <v>295</v>
      </c>
      <c r="C11" s="18" t="s">
        <v>296</v>
      </c>
      <c r="D11" s="18" t="s">
        <v>297</v>
      </c>
      <c r="E11" s="23">
        <v>1</v>
      </c>
      <c r="F11" s="20">
        <v>0</v>
      </c>
      <c r="G11" s="20">
        <f t="shared" si="0"/>
        <v>0</v>
      </c>
      <c r="H11" s="163">
        <f t="shared" si="1"/>
        <v>0</v>
      </c>
      <c r="I11" s="18">
        <f t="shared" si="2"/>
        <v>0</v>
      </c>
      <c r="J11" s="18">
        <f t="shared" si="3"/>
        <v>0</v>
      </c>
      <c r="K11" s="21">
        <f t="shared" si="4"/>
        <v>0</v>
      </c>
    </row>
    <row r="12" spans="2:11" ht="24" customHeight="1">
      <c r="B12" s="263" t="s">
        <v>298</v>
      </c>
      <c r="C12" s="264" t="s">
        <v>299</v>
      </c>
      <c r="D12" s="264"/>
      <c r="E12" s="264"/>
      <c r="F12" s="264"/>
      <c r="G12" s="264"/>
      <c r="H12" s="264"/>
      <c r="I12" s="264"/>
      <c r="J12" s="264"/>
      <c r="K12" s="264"/>
    </row>
    <row r="13" spans="2:11" ht="54" customHeight="1">
      <c r="B13" s="262" t="s">
        <v>300</v>
      </c>
      <c r="C13" s="18" t="s">
        <v>301</v>
      </c>
      <c r="D13" s="18" t="s">
        <v>26</v>
      </c>
      <c r="E13" s="19">
        <v>4</v>
      </c>
      <c r="F13" s="22">
        <v>260</v>
      </c>
      <c r="G13" s="24">
        <f>PRODUCT(F13*E13)</f>
        <v>1040</v>
      </c>
      <c r="H13" s="24">
        <f>PRODUCT(F13*E13)</f>
        <v>1040</v>
      </c>
      <c r="I13" s="24">
        <f>PRODUCT(F13*E13)</f>
        <v>1040</v>
      </c>
      <c r="J13" s="24">
        <f>PRODUCT(F13*E13)</f>
        <v>1040</v>
      </c>
      <c r="K13" s="121">
        <f aca="true" t="shared" si="5" ref="K13:K19">PRODUCT(F13*E13)</f>
        <v>1040</v>
      </c>
    </row>
    <row r="14" spans="2:11" ht="54" customHeight="1">
      <c r="B14" s="262" t="s">
        <v>302</v>
      </c>
      <c r="C14" s="18" t="s">
        <v>158</v>
      </c>
      <c r="D14" s="18" t="s">
        <v>159</v>
      </c>
      <c r="E14" s="19">
        <v>4</v>
      </c>
      <c r="F14" s="22">
        <v>260</v>
      </c>
      <c r="G14" s="24"/>
      <c r="H14" s="24"/>
      <c r="I14" s="24"/>
      <c r="J14" s="24"/>
      <c r="K14" s="121">
        <f t="shared" si="5"/>
        <v>1040</v>
      </c>
    </row>
    <row r="15" spans="2:11" ht="78.75">
      <c r="B15" s="265" t="s">
        <v>303</v>
      </c>
      <c r="C15" s="18" t="s">
        <v>17</v>
      </c>
      <c r="D15" s="18" t="s">
        <v>304</v>
      </c>
      <c r="E15" s="19">
        <v>4</v>
      </c>
      <c r="F15" s="22">
        <v>40</v>
      </c>
      <c r="G15" s="24">
        <f aca="true" t="shared" si="6" ref="G15:G16">PRODUCT(F15*E15)</f>
        <v>160</v>
      </c>
      <c r="H15" s="24">
        <f aca="true" t="shared" si="7" ref="H15:H16">PRODUCT(F15*E15)</f>
        <v>160</v>
      </c>
      <c r="I15" s="24">
        <f aca="true" t="shared" si="8" ref="I15:I16">PRODUCT(F15*E15)</f>
        <v>160</v>
      </c>
      <c r="J15" s="24">
        <f aca="true" t="shared" si="9" ref="J15:J16">PRODUCT(F15*E15)</f>
        <v>160</v>
      </c>
      <c r="K15" s="121">
        <f t="shared" si="5"/>
        <v>160</v>
      </c>
    </row>
    <row r="16" spans="2:11" ht="49.5" customHeight="1">
      <c r="B16" s="265" t="s">
        <v>305</v>
      </c>
      <c r="C16" s="65" t="s">
        <v>19</v>
      </c>
      <c r="D16" s="18" t="s">
        <v>20</v>
      </c>
      <c r="E16" s="23">
        <v>4</v>
      </c>
      <c r="F16" s="20">
        <v>40</v>
      </c>
      <c r="G16" s="20">
        <f t="shared" si="6"/>
        <v>160</v>
      </c>
      <c r="H16" s="163">
        <f t="shared" si="7"/>
        <v>160</v>
      </c>
      <c r="I16" s="18">
        <f t="shared" si="8"/>
        <v>160</v>
      </c>
      <c r="J16" s="18">
        <f t="shared" si="9"/>
        <v>160</v>
      </c>
      <c r="K16" s="21">
        <f t="shared" si="5"/>
        <v>160</v>
      </c>
    </row>
    <row r="17" spans="2:11" ht="110.25">
      <c r="B17" s="265" t="s">
        <v>306</v>
      </c>
      <c r="C17" s="18" t="s">
        <v>307</v>
      </c>
      <c r="D17" s="266" t="s">
        <v>308</v>
      </c>
      <c r="E17" s="23">
        <v>3</v>
      </c>
      <c r="F17" s="79">
        <v>200</v>
      </c>
      <c r="G17" s="79"/>
      <c r="H17" s="79"/>
      <c r="I17" s="79"/>
      <c r="J17" s="79"/>
      <c r="K17" s="21">
        <f t="shared" si="5"/>
        <v>600</v>
      </c>
    </row>
    <row r="18" spans="2:11" ht="31.5">
      <c r="B18" s="265" t="s">
        <v>309</v>
      </c>
      <c r="C18" s="18" t="s">
        <v>310</v>
      </c>
      <c r="D18" s="267" t="s">
        <v>28</v>
      </c>
      <c r="E18" s="19">
        <v>2</v>
      </c>
      <c r="F18" s="22">
        <v>500</v>
      </c>
      <c r="G18" s="24"/>
      <c r="H18" s="24"/>
      <c r="I18" s="24"/>
      <c r="J18" s="24"/>
      <c r="K18" s="21">
        <f t="shared" si="5"/>
        <v>1000</v>
      </c>
    </row>
    <row r="19" spans="2:11" ht="45" customHeight="1">
      <c r="B19" s="268" t="s">
        <v>311</v>
      </c>
      <c r="C19" s="269" t="s">
        <v>204</v>
      </c>
      <c r="D19" s="269" t="s">
        <v>205</v>
      </c>
      <c r="E19" s="27">
        <v>3</v>
      </c>
      <c r="F19" s="270">
        <v>260</v>
      </c>
      <c r="G19" s="123"/>
      <c r="H19" s="123"/>
      <c r="I19" s="123"/>
      <c r="J19" s="123"/>
      <c r="K19" s="29">
        <f t="shared" si="5"/>
        <v>780</v>
      </c>
    </row>
    <row r="20" spans="2:11" ht="23.25" customHeight="1">
      <c r="B20" s="166" t="s">
        <v>35</v>
      </c>
      <c r="C20" s="166"/>
      <c r="D20" s="166"/>
      <c r="E20" s="166"/>
      <c r="F20" s="166"/>
      <c r="G20" s="167">
        <f>SUM(G10:G19)</f>
        <v>1360</v>
      </c>
      <c r="H20" s="167">
        <f>SUM(H10:H19)</f>
        <v>1360</v>
      </c>
      <c r="I20" s="167">
        <f>SUM(I10:I19)</f>
        <v>1360</v>
      </c>
      <c r="J20" s="167">
        <f>SUM(J10:J19)</f>
        <v>1360</v>
      </c>
      <c r="K20" s="167">
        <f>SUM(K9:K19)</f>
        <v>4780</v>
      </c>
    </row>
    <row r="21" spans="2:11" s="119" customFormat="1" ht="19.5" customHeight="1">
      <c r="B21" s="34" t="s">
        <v>36</v>
      </c>
      <c r="C21" s="34"/>
      <c r="D21" s="34"/>
      <c r="E21" s="34"/>
      <c r="F21" s="34"/>
      <c r="G21" s="35">
        <v>0.25</v>
      </c>
      <c r="H21" s="35">
        <v>0.25</v>
      </c>
      <c r="I21" s="35">
        <v>0.25</v>
      </c>
      <c r="J21" s="35">
        <v>0.25</v>
      </c>
      <c r="K21" s="35">
        <v>0.1</v>
      </c>
    </row>
    <row r="22" spans="2:11" ht="23.25" customHeight="1">
      <c r="B22" s="37" t="s">
        <v>37</v>
      </c>
      <c r="C22" s="37"/>
      <c r="D22" s="37"/>
      <c r="E22" s="37"/>
      <c r="F22" s="37"/>
      <c r="G22" s="38">
        <f>G20-(G20*G21)</f>
        <v>1020</v>
      </c>
      <c r="H22" s="38">
        <f>H20-(H20*H21)</f>
        <v>1020</v>
      </c>
      <c r="I22" s="38">
        <f>I20-(I20*I21)</f>
        <v>1020</v>
      </c>
      <c r="J22" s="38">
        <f>J20-(J20*J21)</f>
        <v>1020</v>
      </c>
      <c r="K22" s="38">
        <f>K20-(K20*K21)</f>
        <v>4302</v>
      </c>
    </row>
    <row r="23" spans="2:11" ht="24" customHeight="1" hidden="1">
      <c r="B23" s="40" t="s">
        <v>87</v>
      </c>
      <c r="C23" s="40"/>
      <c r="D23" s="40"/>
      <c r="E23" s="40"/>
      <c r="F23" s="40"/>
      <c r="G23" s="41" t="e">
        <f>(#REF!*6)/2</f>
        <v>#REF!</v>
      </c>
      <c r="H23" s="271" t="e">
        <f>(#REF!*6)/2</f>
        <v>#REF!</v>
      </c>
      <c r="I23" s="271" t="e">
        <f>(#REF!*6)/2</f>
        <v>#REF!</v>
      </c>
      <c r="J23" s="271" t="e">
        <f>(#REF!*6)/2</f>
        <v>#REF!</v>
      </c>
      <c r="K23" s="271">
        <v>0</v>
      </c>
    </row>
    <row r="24" spans="2:11" ht="21.75" customHeight="1" hidden="1">
      <c r="B24" s="166" t="s">
        <v>88</v>
      </c>
      <c r="C24" s="166"/>
      <c r="D24" s="166"/>
      <c r="E24" s="166"/>
      <c r="F24" s="166"/>
      <c r="G24" s="167">
        <v>0.1</v>
      </c>
      <c r="H24" s="272">
        <v>0.1</v>
      </c>
      <c r="I24" s="272">
        <v>0.1</v>
      </c>
      <c r="J24" s="272">
        <v>0.1</v>
      </c>
      <c r="K24" s="272">
        <v>0.1</v>
      </c>
    </row>
    <row r="25" spans="2:11" ht="26.25" customHeight="1" hidden="1">
      <c r="B25" s="34" t="s">
        <v>89</v>
      </c>
      <c r="C25" s="34"/>
      <c r="D25" s="34"/>
      <c r="E25" s="34"/>
      <c r="F25" s="34"/>
      <c r="G25" s="35" t="e">
        <f>G23-(G23*G24)</f>
        <v>#REF!</v>
      </c>
      <c r="H25" s="273" t="e">
        <f>H23-(H23*H24)</f>
        <v>#REF!</v>
      </c>
      <c r="I25" s="273" t="e">
        <f>I23-(I23*I24)</f>
        <v>#REF!</v>
      </c>
      <c r="J25" s="273" t="e">
        <f>J23-(J23*J24)</f>
        <v>#REF!</v>
      </c>
      <c r="K25" s="273">
        <f>K23-(K23*K24)</f>
        <v>0</v>
      </c>
    </row>
    <row r="26" spans="2:11" ht="21" customHeight="1" hidden="1">
      <c r="B26" s="37" t="s">
        <v>90</v>
      </c>
      <c r="C26" s="37"/>
      <c r="D26" s="37"/>
      <c r="E26" s="37"/>
      <c r="F26" s="37"/>
      <c r="G26" s="38" t="e">
        <f>G22+G25</f>
        <v>#REF!</v>
      </c>
      <c r="H26" s="274" t="e">
        <f>H22+H25</f>
        <v>#REF!</v>
      </c>
      <c r="I26" s="274" t="e">
        <f>I22+I25</f>
        <v>#REF!</v>
      </c>
      <c r="J26" s="274" t="e">
        <f>J22+J25</f>
        <v>#REF!</v>
      </c>
      <c r="K26" s="274">
        <f>K22+K25</f>
        <v>4302</v>
      </c>
    </row>
    <row r="27" spans="2:11" ht="24.75" customHeight="1">
      <c r="B27" s="155" t="s">
        <v>144</v>
      </c>
      <c r="C27" s="155"/>
      <c r="D27" s="155"/>
      <c r="E27" s="155"/>
      <c r="F27" s="155"/>
      <c r="G27" s="245">
        <v>31000</v>
      </c>
      <c r="H27" s="246">
        <v>32500</v>
      </c>
      <c r="I27" s="246">
        <v>35000</v>
      </c>
      <c r="J27" s="246">
        <v>39000</v>
      </c>
      <c r="K27" s="156">
        <v>4300</v>
      </c>
    </row>
    <row r="28" spans="2:11" s="108" customFormat="1" ht="18.75" customHeight="1" hidden="1">
      <c r="B28" s="130" t="s">
        <v>163</v>
      </c>
      <c r="C28" s="130"/>
      <c r="D28" s="130"/>
      <c r="E28" s="130"/>
      <c r="F28" s="130"/>
      <c r="G28" s="109">
        <f>G22/7</f>
        <v>145.71428571428572</v>
      </c>
      <c r="H28" s="109">
        <f>H22/7</f>
        <v>145.71428571428572</v>
      </c>
      <c r="I28" s="109">
        <f>I22/7</f>
        <v>145.71428571428572</v>
      </c>
      <c r="J28" s="109">
        <f>J22/7</f>
        <v>145.71428571428572</v>
      </c>
      <c r="K28" s="109">
        <f>K22/7</f>
        <v>614.5714285714286</v>
      </c>
    </row>
    <row r="29" spans="2:11" ht="15" customHeight="1" hidden="1">
      <c r="B29" s="130" t="s">
        <v>92</v>
      </c>
      <c r="C29" s="130"/>
      <c r="D29" s="130"/>
      <c r="E29" s="130"/>
      <c r="F29" s="130"/>
      <c r="G29" s="109">
        <f>G27/7</f>
        <v>4428.571428571428</v>
      </c>
      <c r="H29" s="109">
        <f>H27/7</f>
        <v>4642.857142857143</v>
      </c>
      <c r="I29" s="109">
        <f>I27/7</f>
        <v>5000</v>
      </c>
      <c r="J29" s="109">
        <f>J27/7</f>
        <v>5571.428571428572</v>
      </c>
      <c r="K29" s="109">
        <f>K27/7</f>
        <v>614.2857142857143</v>
      </c>
    </row>
    <row r="31" spans="2:7" ht="34.5" customHeight="1">
      <c r="B31" s="42" t="s">
        <v>39</v>
      </c>
      <c r="C31" s="175" t="s">
        <v>40</v>
      </c>
      <c r="D31" s="175"/>
      <c r="E31" s="175"/>
      <c r="F31" s="175"/>
      <c r="G31" s="175"/>
    </row>
    <row r="32" spans="2:7" ht="35.25" customHeight="1">
      <c r="B32" s="42" t="s">
        <v>41</v>
      </c>
      <c r="C32" s="43" t="s">
        <v>42</v>
      </c>
      <c r="D32" s="43"/>
      <c r="E32" s="43"/>
      <c r="F32" s="43"/>
      <c r="G32" s="43"/>
    </row>
    <row r="33" spans="6:11" ht="21">
      <c r="F33" s="45" t="s">
        <v>43</v>
      </c>
      <c r="G33" s="170" t="e">
        <f>I26/5</f>
        <v>#REF!</v>
      </c>
      <c r="K33" s="46">
        <f>K27/4</f>
        <v>1075</v>
      </c>
    </row>
    <row r="35" spans="6:11" ht="21">
      <c r="F35" s="45" t="s">
        <v>44</v>
      </c>
      <c r="K35" s="46">
        <v>1050</v>
      </c>
    </row>
  </sheetData>
  <sheetProtection selectLockedCells="1" selectUnlockedCells="1"/>
  <mergeCells count="21">
    <mergeCell ref="B4:K4"/>
    <mergeCell ref="B5:K5"/>
    <mergeCell ref="B6:K6"/>
    <mergeCell ref="C8:K8"/>
    <mergeCell ref="C12:K12"/>
    <mergeCell ref="B20:F20"/>
    <mergeCell ref="B21:F21"/>
    <mergeCell ref="B22:F22"/>
    <mergeCell ref="B23:F23"/>
    <mergeCell ref="H23:K23"/>
    <mergeCell ref="B24:F24"/>
    <mergeCell ref="H24:K24"/>
    <mergeCell ref="B25:F25"/>
    <mergeCell ref="H25:K25"/>
    <mergeCell ref="B26:F26"/>
    <mergeCell ref="H26:K26"/>
    <mergeCell ref="B27:F27"/>
    <mergeCell ref="B28:F28"/>
    <mergeCell ref="B29:F29"/>
    <mergeCell ref="C31:G31"/>
    <mergeCell ref="C32:G3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62"/>
  </sheetPr>
  <dimension ref="B1:M28"/>
  <sheetViews>
    <sheetView zoomScale="82" zoomScaleNormal="82" workbookViewId="0" topLeftCell="A1">
      <selection activeCell="O40" sqref="O40"/>
    </sheetView>
  </sheetViews>
  <sheetFormatPr defaultColWidth="8.00390625" defaultRowHeight="15"/>
  <cols>
    <col min="1" max="1" width="9.00390625" style="0" customWidth="1"/>
    <col min="2" max="2" width="7.28125" style="0" customWidth="1"/>
    <col min="3" max="3" width="38.421875" style="0" customWidth="1"/>
    <col min="4" max="4" width="59.57421875" style="0" customWidth="1"/>
    <col min="5" max="5" width="9.7109375" style="0" customWidth="1"/>
    <col min="6" max="6" width="14.7109375" style="0" customWidth="1"/>
    <col min="7" max="7" width="19.140625" style="0" hidden="1" customWidth="1"/>
    <col min="8" max="8" width="20.00390625" style="0" hidden="1" customWidth="1"/>
    <col min="9" max="9" width="19.140625" style="0" hidden="1" customWidth="1"/>
    <col min="10" max="10" width="20.57421875" style="0" hidden="1" customWidth="1"/>
    <col min="11" max="11" width="14.140625" style="0" hidden="1" customWidth="1"/>
    <col min="12" max="12" width="16.421875" style="0" customWidth="1"/>
    <col min="13" max="13" width="9.00390625" style="0" hidden="1" customWidth="1"/>
    <col min="14" max="16384" width="9.00390625" style="0" customWidth="1"/>
  </cols>
  <sheetData>
    <row r="1" ht="33.75" customHeight="1">
      <c r="L1" s="47"/>
    </row>
    <row r="2" spans="2:3" ht="15.75">
      <c r="B2" s="2" t="s">
        <v>0</v>
      </c>
      <c r="C2" s="228"/>
    </row>
    <row r="3" spans="2:12" ht="27.75" customHeight="1">
      <c r="B3" s="48" t="s">
        <v>312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2:12" ht="31.5" customHeight="1">
      <c r="B4" s="49" t="s">
        <v>288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2:12" ht="34.5" customHeight="1">
      <c r="B5" s="275" t="s">
        <v>313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</row>
    <row r="6" spans="2:12" ht="68.25" customHeight="1"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</row>
    <row r="7" spans="2:12" ht="54" customHeight="1">
      <c r="B7" s="276" t="s">
        <v>4</v>
      </c>
      <c r="C7" s="277" t="s">
        <v>5</v>
      </c>
      <c r="D7" s="277" t="s">
        <v>6</v>
      </c>
      <c r="E7" s="277" t="s">
        <v>7</v>
      </c>
      <c r="F7" s="277" t="s">
        <v>8</v>
      </c>
      <c r="G7" s="278" t="s">
        <v>126</v>
      </c>
      <c r="H7" s="278" t="s">
        <v>10</v>
      </c>
      <c r="I7" s="278" t="s">
        <v>11</v>
      </c>
      <c r="J7" s="279" t="s">
        <v>12</v>
      </c>
      <c r="K7" s="280" t="s">
        <v>9</v>
      </c>
      <c r="L7" s="281" t="s">
        <v>14</v>
      </c>
    </row>
    <row r="8" spans="2:12" ht="27" customHeight="1">
      <c r="B8" s="260" t="s">
        <v>290</v>
      </c>
      <c r="C8" s="261" t="s">
        <v>291</v>
      </c>
      <c r="D8" s="261"/>
      <c r="E8" s="261"/>
      <c r="F8" s="261"/>
      <c r="G8" s="261"/>
      <c r="H8" s="261"/>
      <c r="I8" s="261"/>
      <c r="J8" s="261"/>
      <c r="K8" s="261"/>
      <c r="L8" s="261"/>
    </row>
    <row r="9" spans="2:13" ht="31.5">
      <c r="B9" s="262" t="s">
        <v>292</v>
      </c>
      <c r="C9" s="18" t="s">
        <v>240</v>
      </c>
      <c r="D9" s="18" t="s">
        <v>16</v>
      </c>
      <c r="E9" s="23">
        <v>1</v>
      </c>
      <c r="F9" s="92">
        <v>0</v>
      </c>
      <c r="G9" s="79">
        <f aca="true" t="shared" si="0" ref="G9:G10">F9*E9</f>
        <v>0</v>
      </c>
      <c r="H9" s="79">
        <v>400</v>
      </c>
      <c r="I9" s="79">
        <v>400</v>
      </c>
      <c r="J9" s="79">
        <v>400</v>
      </c>
      <c r="K9" s="79">
        <v>400</v>
      </c>
      <c r="L9" s="93">
        <f aca="true" t="shared" si="1" ref="L9:L10">E9*F9</f>
        <v>0</v>
      </c>
      <c r="M9" s="282">
        <v>400</v>
      </c>
    </row>
    <row r="10" spans="2:13" ht="23.25" customHeight="1">
      <c r="B10" s="262" t="s">
        <v>294</v>
      </c>
      <c r="C10" s="18" t="s">
        <v>241</v>
      </c>
      <c r="D10" s="18" t="s">
        <v>242</v>
      </c>
      <c r="E10" s="19">
        <v>1</v>
      </c>
      <c r="F10" s="92">
        <v>0</v>
      </c>
      <c r="G10" s="79">
        <f t="shared" si="0"/>
        <v>0</v>
      </c>
      <c r="H10" s="79">
        <v>400</v>
      </c>
      <c r="I10" s="79">
        <v>400</v>
      </c>
      <c r="J10" s="79">
        <v>400</v>
      </c>
      <c r="K10" s="79">
        <v>400</v>
      </c>
      <c r="L10" s="93">
        <f t="shared" si="1"/>
        <v>0</v>
      </c>
      <c r="M10" s="242">
        <v>400</v>
      </c>
    </row>
    <row r="11" spans="2:13" ht="23.25" customHeight="1">
      <c r="B11" s="263" t="s">
        <v>298</v>
      </c>
      <c r="C11" s="264" t="s">
        <v>299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42"/>
    </row>
    <row r="12" spans="2:13" ht="78.75">
      <c r="B12" s="262" t="s">
        <v>300</v>
      </c>
      <c r="C12" s="18" t="s">
        <v>17</v>
      </c>
      <c r="D12" s="18" t="s">
        <v>63</v>
      </c>
      <c r="E12" s="19">
        <v>4</v>
      </c>
      <c r="F12" s="92">
        <v>40</v>
      </c>
      <c r="G12" s="79">
        <f aca="true" t="shared" si="2" ref="G12:G17">F12*E12</f>
        <v>160</v>
      </c>
      <c r="H12" s="79">
        <v>210</v>
      </c>
      <c r="I12" s="79">
        <v>210</v>
      </c>
      <c r="J12" s="79">
        <v>210</v>
      </c>
      <c r="K12" s="79">
        <v>210</v>
      </c>
      <c r="L12" s="93">
        <f aca="true" t="shared" si="3" ref="L12:L18">E12*F12</f>
        <v>160</v>
      </c>
      <c r="M12" s="242">
        <v>30</v>
      </c>
    </row>
    <row r="13" spans="2:13" ht="39.75" customHeight="1">
      <c r="B13" s="262" t="s">
        <v>302</v>
      </c>
      <c r="C13" s="18" t="s">
        <v>19</v>
      </c>
      <c r="D13" s="18" t="s">
        <v>20</v>
      </c>
      <c r="E13" s="23">
        <v>4</v>
      </c>
      <c r="F13" s="92">
        <v>40</v>
      </c>
      <c r="G13" s="79">
        <f t="shared" si="2"/>
        <v>160</v>
      </c>
      <c r="H13" s="79">
        <v>210</v>
      </c>
      <c r="I13" s="79">
        <v>210</v>
      </c>
      <c r="J13" s="79">
        <v>210</v>
      </c>
      <c r="K13" s="79">
        <v>210</v>
      </c>
      <c r="L13" s="93">
        <f t="shared" si="3"/>
        <v>160</v>
      </c>
      <c r="M13" s="243">
        <v>30</v>
      </c>
    </row>
    <row r="14" spans="2:13" ht="105" customHeight="1">
      <c r="B14" s="265" t="s">
        <v>303</v>
      </c>
      <c r="C14" s="65" t="s">
        <v>138</v>
      </c>
      <c r="D14" s="65" t="s">
        <v>139</v>
      </c>
      <c r="E14" s="19">
        <v>3</v>
      </c>
      <c r="F14" s="92">
        <v>230</v>
      </c>
      <c r="G14" s="79">
        <f t="shared" si="2"/>
        <v>690</v>
      </c>
      <c r="H14" s="79">
        <v>850</v>
      </c>
      <c r="I14" s="79">
        <v>850</v>
      </c>
      <c r="J14" s="79">
        <v>850</v>
      </c>
      <c r="K14" s="79">
        <v>850</v>
      </c>
      <c r="L14" s="93">
        <f t="shared" si="3"/>
        <v>690</v>
      </c>
      <c r="M14" s="141">
        <v>170</v>
      </c>
    </row>
    <row r="15" spans="2:13" ht="36" customHeight="1">
      <c r="B15" s="265" t="s">
        <v>305</v>
      </c>
      <c r="C15" s="18" t="s">
        <v>120</v>
      </c>
      <c r="D15" s="18" t="s">
        <v>121</v>
      </c>
      <c r="E15" s="19">
        <v>2</v>
      </c>
      <c r="F15" s="92">
        <f>M15*1.3</f>
        <v>390</v>
      </c>
      <c r="G15" s="79">
        <f t="shared" si="2"/>
        <v>780</v>
      </c>
      <c r="H15" s="79">
        <v>600</v>
      </c>
      <c r="I15" s="79">
        <v>600</v>
      </c>
      <c r="J15" s="79">
        <v>600</v>
      </c>
      <c r="K15" s="79">
        <v>600</v>
      </c>
      <c r="L15" s="93">
        <f t="shared" si="3"/>
        <v>780</v>
      </c>
      <c r="M15" s="141">
        <v>300</v>
      </c>
    </row>
    <row r="16" spans="2:13" ht="44.25" customHeight="1">
      <c r="B16" s="265" t="s">
        <v>306</v>
      </c>
      <c r="C16" s="18" t="s">
        <v>246</v>
      </c>
      <c r="D16" s="18" t="s">
        <v>247</v>
      </c>
      <c r="E16" s="19">
        <v>3</v>
      </c>
      <c r="F16" s="92">
        <v>500</v>
      </c>
      <c r="G16" s="79">
        <f t="shared" si="2"/>
        <v>1500</v>
      </c>
      <c r="H16" s="79">
        <v>1110</v>
      </c>
      <c r="I16" s="79">
        <v>1110</v>
      </c>
      <c r="J16" s="79">
        <v>1110</v>
      </c>
      <c r="K16" s="79">
        <v>1110</v>
      </c>
      <c r="L16" s="93">
        <f t="shared" si="3"/>
        <v>1500</v>
      </c>
      <c r="M16" s="141">
        <v>370</v>
      </c>
    </row>
    <row r="17" spans="2:13" ht="32.25" customHeight="1">
      <c r="B17" s="265" t="s">
        <v>309</v>
      </c>
      <c r="C17" s="65" t="s">
        <v>272</v>
      </c>
      <c r="D17" s="65" t="s">
        <v>314</v>
      </c>
      <c r="E17" s="64">
        <v>3</v>
      </c>
      <c r="F17" s="92">
        <v>230</v>
      </c>
      <c r="G17" s="79">
        <f t="shared" si="2"/>
        <v>690</v>
      </c>
      <c r="H17" s="79"/>
      <c r="I17" s="79"/>
      <c r="J17" s="79"/>
      <c r="K17" s="79"/>
      <c r="L17" s="93">
        <f t="shared" si="3"/>
        <v>690</v>
      </c>
      <c r="M17" s="283">
        <v>170</v>
      </c>
    </row>
    <row r="18" spans="2:13" ht="81" customHeight="1">
      <c r="B18" s="268" t="s">
        <v>311</v>
      </c>
      <c r="C18" s="73" t="s">
        <v>315</v>
      </c>
      <c r="D18" s="73" t="s">
        <v>316</v>
      </c>
      <c r="E18" s="27">
        <v>2</v>
      </c>
      <c r="F18" s="28">
        <v>260</v>
      </c>
      <c r="G18" s="103"/>
      <c r="H18" s="103"/>
      <c r="I18" s="103"/>
      <c r="J18" s="103"/>
      <c r="K18" s="103"/>
      <c r="L18" s="102">
        <f t="shared" si="3"/>
        <v>520</v>
      </c>
      <c r="M18" s="284"/>
    </row>
    <row r="19" spans="2:12" ht="15.75" customHeight="1">
      <c r="B19" s="31" t="s">
        <v>35</v>
      </c>
      <c r="C19" s="31"/>
      <c r="D19" s="31"/>
      <c r="E19" s="31"/>
      <c r="F19" s="31"/>
      <c r="G19" s="150">
        <f>SUM(G9:G17)</f>
        <v>3980</v>
      </c>
      <c r="H19" s="150">
        <f>SUM(H9:H16)</f>
        <v>3780</v>
      </c>
      <c r="I19" s="150">
        <f>SUM(I9:I16)</f>
        <v>3780</v>
      </c>
      <c r="J19" s="150">
        <f>SUM(J9:J16)</f>
        <v>3780</v>
      </c>
      <c r="K19" s="150">
        <f>SUM(K9:K16)</f>
        <v>3780</v>
      </c>
      <c r="L19" s="285">
        <f>SUM(L9:L18)</f>
        <v>4500</v>
      </c>
    </row>
    <row r="20" spans="2:12" ht="15.75" customHeight="1">
      <c r="B20" s="34" t="s">
        <v>36</v>
      </c>
      <c r="C20" s="34"/>
      <c r="D20" s="34"/>
      <c r="E20" s="34"/>
      <c r="F20" s="34"/>
      <c r="G20" s="36">
        <v>0.1</v>
      </c>
      <c r="H20" s="36">
        <v>0.1</v>
      </c>
      <c r="I20" s="36">
        <v>0.1</v>
      </c>
      <c r="J20" s="36">
        <v>0.1</v>
      </c>
      <c r="K20" s="36">
        <v>0.1</v>
      </c>
      <c r="L20" s="35">
        <v>0.1</v>
      </c>
    </row>
    <row r="21" spans="2:12" ht="16.5">
      <c r="B21" s="286" t="s">
        <v>37</v>
      </c>
      <c r="C21" s="286"/>
      <c r="D21" s="286"/>
      <c r="E21" s="286"/>
      <c r="F21" s="286"/>
      <c r="G21" s="287">
        <f>G19-G19*G20</f>
        <v>3582</v>
      </c>
      <c r="H21" s="287">
        <f>H19-(H19*H20)</f>
        <v>3402</v>
      </c>
      <c r="I21" s="287">
        <f>I19-(I19*I20)</f>
        <v>3402</v>
      </c>
      <c r="J21" s="287">
        <f>J19-(J19*J20)</f>
        <v>3402</v>
      </c>
      <c r="K21" s="287">
        <f>K19-(K19*K20)</f>
        <v>3402</v>
      </c>
      <c r="L21" s="288">
        <f>L19*0.9</f>
        <v>4050</v>
      </c>
    </row>
    <row r="22" spans="2:12" ht="27">
      <c r="B22" s="155" t="s">
        <v>38</v>
      </c>
      <c r="C22" s="155"/>
      <c r="D22" s="155"/>
      <c r="E22" s="155"/>
      <c r="F22" s="155"/>
      <c r="G22" s="245">
        <v>3700</v>
      </c>
      <c r="H22" s="246">
        <f>6*1200</f>
        <v>7200</v>
      </c>
      <c r="I22" s="246">
        <f>6*1300</f>
        <v>7800</v>
      </c>
      <c r="J22" s="246">
        <f>6*1500</f>
        <v>9000</v>
      </c>
      <c r="K22" s="246">
        <f>7*450</f>
        <v>3150</v>
      </c>
      <c r="L22" s="156">
        <v>4100</v>
      </c>
    </row>
    <row r="24" spans="2:7" ht="38.25" customHeight="1">
      <c r="B24" s="42" t="s">
        <v>39</v>
      </c>
      <c r="C24" s="175" t="s">
        <v>40</v>
      </c>
      <c r="D24" s="175"/>
      <c r="E24" s="175"/>
      <c r="F24" s="175"/>
      <c r="G24" s="175"/>
    </row>
    <row r="25" spans="2:12" ht="37.5" customHeight="1">
      <c r="B25" s="42" t="s">
        <v>41</v>
      </c>
      <c r="C25" s="43" t="s">
        <v>42</v>
      </c>
      <c r="D25" s="43"/>
      <c r="E25" s="43"/>
      <c r="F25" s="43"/>
      <c r="G25" s="43"/>
      <c r="H25" s="43"/>
      <c r="I25" s="43"/>
      <c r="J25" s="43"/>
      <c r="K25" s="43"/>
      <c r="L25" s="43"/>
    </row>
    <row r="26" spans="6:12" ht="21">
      <c r="F26" s="45" t="s">
        <v>43</v>
      </c>
      <c r="G26" s="170">
        <f>I19/5</f>
        <v>756</v>
      </c>
      <c r="K26" s="170">
        <f>K20/5</f>
        <v>0.02</v>
      </c>
      <c r="L26" s="46">
        <f>L22/4</f>
        <v>1025</v>
      </c>
    </row>
    <row r="28" spans="6:12" ht="21">
      <c r="F28" s="45" t="s">
        <v>44</v>
      </c>
      <c r="K28" s="46">
        <v>1000</v>
      </c>
      <c r="L28" s="46">
        <v>1050</v>
      </c>
    </row>
  </sheetData>
  <sheetProtection selectLockedCells="1" selectUnlockedCells="1"/>
  <mergeCells count="11">
    <mergeCell ref="B3:L3"/>
    <mergeCell ref="B4:L4"/>
    <mergeCell ref="B5:L6"/>
    <mergeCell ref="C8:L8"/>
    <mergeCell ref="C11:L11"/>
    <mergeCell ref="B19:F19"/>
    <mergeCell ref="B20:F20"/>
    <mergeCell ref="B21:F21"/>
    <mergeCell ref="B22:F22"/>
    <mergeCell ref="C24:G24"/>
    <mergeCell ref="C25:L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C2:H19"/>
  <sheetViews>
    <sheetView workbookViewId="0" topLeftCell="A1">
      <selection activeCell="G1" sqref="G1"/>
    </sheetView>
  </sheetViews>
  <sheetFormatPr defaultColWidth="8.00390625" defaultRowHeight="15"/>
  <cols>
    <col min="1" max="2" width="9.00390625" style="0" customWidth="1"/>
    <col min="3" max="3" width="26.421875" style="0" customWidth="1"/>
    <col min="4" max="4" width="39.8515625" style="0" customWidth="1"/>
    <col min="5" max="5" width="19.28125" style="0" customWidth="1"/>
    <col min="6" max="6" width="20.421875" style="0" customWidth="1"/>
    <col min="7" max="7" width="15.7109375" style="0" hidden="1" customWidth="1"/>
    <col min="8" max="8" width="15.8515625" style="0" customWidth="1"/>
    <col min="9" max="9" width="9.00390625" style="0" customWidth="1"/>
    <col min="10" max="10" width="12.421875" style="0" customWidth="1"/>
    <col min="11" max="16384" width="9.00390625" style="0" customWidth="1"/>
  </cols>
  <sheetData>
    <row r="2" ht="23.25">
      <c r="C2" s="289" t="s">
        <v>317</v>
      </c>
    </row>
    <row r="3" ht="15.75"/>
    <row r="4" spans="3:8" ht="51" customHeight="1">
      <c r="C4" s="290" t="s">
        <v>318</v>
      </c>
      <c r="D4" s="291" t="s">
        <v>319</v>
      </c>
      <c r="E4" s="291" t="s">
        <v>320</v>
      </c>
      <c r="F4" s="291" t="s">
        <v>321</v>
      </c>
      <c r="G4" s="291" t="s">
        <v>322</v>
      </c>
      <c r="H4" s="292" t="s">
        <v>323</v>
      </c>
    </row>
    <row r="5" spans="3:8" ht="30" customHeight="1">
      <c r="C5" s="293" t="s">
        <v>324</v>
      </c>
      <c r="D5" s="294" t="s">
        <v>325</v>
      </c>
      <c r="E5" s="295" t="s">
        <v>326</v>
      </c>
      <c r="F5" s="296">
        <f>'Крепкий сон директора'!G21</f>
        <v>9100</v>
      </c>
      <c r="G5" s="296">
        <f>F5/6</f>
        <v>1516.6666666666667</v>
      </c>
      <c r="H5" s="297">
        <v>1500</v>
      </c>
    </row>
    <row r="6" spans="3:8" ht="49.5" customHeight="1">
      <c r="C6" s="298" t="s">
        <v>327</v>
      </c>
      <c r="D6" s="299" t="s">
        <v>328</v>
      </c>
      <c r="E6" s="300" t="s">
        <v>326</v>
      </c>
      <c r="F6" s="301">
        <f>'Формула Молодости Экспресс'!K23</f>
        <v>8870</v>
      </c>
      <c r="G6" s="301">
        <v>1475</v>
      </c>
      <c r="H6" s="302">
        <v>1500</v>
      </c>
    </row>
    <row r="7" spans="3:8" ht="30.75" customHeight="1">
      <c r="C7" s="303" t="s">
        <v>329</v>
      </c>
      <c r="D7" s="304" t="s">
        <v>330</v>
      </c>
      <c r="E7" s="300" t="s">
        <v>326</v>
      </c>
      <c r="F7" s="301">
        <f>'Усталый менеджер'!G31</f>
        <v>7900</v>
      </c>
      <c r="G7" s="301">
        <f>F7/6</f>
        <v>1316.6666666666667</v>
      </c>
      <c r="H7" s="305">
        <v>1300</v>
      </c>
    </row>
    <row r="8" spans="3:8" ht="39" customHeight="1">
      <c r="C8" s="303" t="s">
        <v>331</v>
      </c>
      <c r="D8" s="304" t="s">
        <v>332</v>
      </c>
      <c r="E8" s="300" t="s">
        <v>326</v>
      </c>
      <c r="F8" s="301">
        <f>'Здоровые СУСТАВЫ NEW'!G24</f>
        <v>7600</v>
      </c>
      <c r="G8" s="301">
        <f>'Здоровые СУСТАВЫ NEW'!G29</f>
        <v>1266.6666666666667</v>
      </c>
      <c r="H8" s="305">
        <v>1300</v>
      </c>
    </row>
    <row r="9" spans="3:8" ht="66" customHeight="1">
      <c r="C9" s="306" t="s">
        <v>333</v>
      </c>
      <c r="D9" s="304" t="s">
        <v>334</v>
      </c>
      <c r="E9" s="300" t="s">
        <v>326</v>
      </c>
      <c r="F9" s="301">
        <f>'Доктора тоже болеют'!G20</f>
        <v>7700</v>
      </c>
      <c r="G9" s="301">
        <f>F9/6</f>
        <v>1283.3333333333333</v>
      </c>
      <c r="H9" s="305">
        <v>1300</v>
      </c>
    </row>
    <row r="10" spans="3:8" ht="42" customHeight="1">
      <c r="C10" s="306" t="s">
        <v>335</v>
      </c>
      <c r="D10" s="304" t="s">
        <v>124</v>
      </c>
      <c r="E10" s="300" t="s">
        <v>326</v>
      </c>
      <c r="F10" s="301">
        <f>'Движение без границ'!K26</f>
        <v>6300</v>
      </c>
      <c r="G10" s="301">
        <v>1050</v>
      </c>
      <c r="H10" s="307">
        <v>1050</v>
      </c>
    </row>
    <row r="11" spans="3:8" ht="118.5" customHeight="1">
      <c r="C11" s="306" t="s">
        <v>336</v>
      </c>
      <c r="D11" s="304" t="s">
        <v>337</v>
      </c>
      <c r="E11" s="300" t="s">
        <v>326</v>
      </c>
      <c r="F11" s="301">
        <f>Общеукрепляющая!H26</f>
        <v>6400</v>
      </c>
      <c r="G11" s="301">
        <f>Общеукрепляющая!K33</f>
        <v>1066.6666666666667</v>
      </c>
      <c r="H11" s="307">
        <f>Общеукрепляющая!K35</f>
        <v>1050</v>
      </c>
    </row>
    <row r="12" spans="3:8" ht="30" customHeight="1">
      <c r="C12" s="306" t="s">
        <v>338</v>
      </c>
      <c r="D12" s="304" t="s">
        <v>339</v>
      </c>
      <c r="E12" s="300" t="s">
        <v>326</v>
      </c>
      <c r="F12" s="301">
        <f>'Здоровые сосуды ВСД'!G29</f>
        <v>6200</v>
      </c>
      <c r="G12" s="301">
        <f aca="true" t="shared" si="0" ref="G12:G14">F12/6</f>
        <v>1033.3333333333333</v>
      </c>
      <c r="H12" s="307">
        <v>1050</v>
      </c>
    </row>
    <row r="13" spans="3:8" ht="30" customHeight="1">
      <c r="C13" s="306" t="s">
        <v>340</v>
      </c>
      <c r="D13" s="304" t="s">
        <v>330</v>
      </c>
      <c r="E13" s="300" t="s">
        <v>326</v>
      </c>
      <c r="F13" s="301">
        <f>'Дебет кредит'!G21</f>
        <v>6400</v>
      </c>
      <c r="G13" s="301">
        <f t="shared" si="0"/>
        <v>1066.6666666666667</v>
      </c>
      <c r="H13" s="307">
        <v>1050</v>
      </c>
    </row>
    <row r="14" spans="3:8" ht="90.75" customHeight="1">
      <c r="C14" s="306" t="s">
        <v>341</v>
      </c>
      <c r="D14" s="304" t="s">
        <v>342</v>
      </c>
      <c r="E14" s="300" t="s">
        <v>326</v>
      </c>
      <c r="F14" s="301">
        <f>'Шпаргалка здоровья'!G20</f>
        <v>6300</v>
      </c>
      <c r="G14" s="301">
        <f t="shared" si="0"/>
        <v>1050</v>
      </c>
      <c r="H14" s="307">
        <v>1050</v>
      </c>
    </row>
    <row r="15" spans="3:8" ht="39.75" customHeight="1">
      <c r="C15" s="306" t="s">
        <v>343</v>
      </c>
      <c r="D15" s="308" t="s">
        <v>344</v>
      </c>
      <c r="E15" s="300" t="s">
        <v>326</v>
      </c>
      <c r="F15" s="301">
        <f>Имунномодулирующая!K30</f>
        <v>6300</v>
      </c>
      <c r="G15" s="301">
        <f>Имунномодулирующая!K39</f>
        <v>1050</v>
      </c>
      <c r="H15" s="307">
        <f>Имунномодулирующая!K41</f>
        <v>1050</v>
      </c>
    </row>
    <row r="16" spans="3:8" ht="30.75" customHeight="1">
      <c r="C16" s="303" t="s">
        <v>345</v>
      </c>
      <c r="D16" s="304" t="s">
        <v>346</v>
      </c>
      <c r="E16" s="300" t="s">
        <v>347</v>
      </c>
      <c r="F16" s="301">
        <f>'Мой иммун Детская'!K27</f>
        <v>4300</v>
      </c>
      <c r="G16" s="301">
        <f>'Мой иммун Детская'!K33</f>
        <v>1075</v>
      </c>
      <c r="H16" s="307">
        <f>'Мой иммун Детская'!K35</f>
        <v>1050</v>
      </c>
    </row>
    <row r="17" spans="3:8" ht="38.25">
      <c r="C17" s="303" t="s">
        <v>348</v>
      </c>
      <c r="D17" s="304" t="s">
        <v>349</v>
      </c>
      <c r="E17" s="300" t="s">
        <v>347</v>
      </c>
      <c r="F17" s="301">
        <f>'Здоровые спинки Дет'!L22</f>
        <v>4100</v>
      </c>
      <c r="G17" s="301">
        <f>'Здоровые спинки Дет'!L26</f>
        <v>1025</v>
      </c>
      <c r="H17" s="307">
        <f>'Здоровые спинки Дет'!L28</f>
        <v>1050</v>
      </c>
    </row>
    <row r="18" spans="3:8" ht="30" customHeight="1" hidden="1">
      <c r="C18" s="306" t="s">
        <v>350</v>
      </c>
      <c r="D18" s="299"/>
      <c r="E18" s="300" t="s">
        <v>326</v>
      </c>
      <c r="F18" s="309">
        <f>'Легкая походка'!G23</f>
        <v>5900</v>
      </c>
      <c r="G18" s="309">
        <f aca="true" t="shared" si="1" ref="G18:G19">F18/6</f>
        <v>983.3333333333334</v>
      </c>
      <c r="H18" s="310">
        <v>1000</v>
      </c>
    </row>
    <row r="19" spans="3:8" ht="30" customHeight="1" hidden="1">
      <c r="C19" s="306" t="s">
        <v>351</v>
      </c>
      <c r="D19" s="299" t="s">
        <v>352</v>
      </c>
      <c r="E19" s="300" t="s">
        <v>326</v>
      </c>
      <c r="F19" s="309">
        <f>'Фундамент здоровья'!G23</f>
        <v>6200</v>
      </c>
      <c r="G19" s="309">
        <f t="shared" si="1"/>
        <v>1033.3333333333333</v>
      </c>
      <c r="H19" s="310">
        <v>1050</v>
      </c>
    </row>
  </sheetData>
  <sheetProtection selectLockedCells="1" selectUnlockedCells="1"/>
  <conditionalFormatting sqref="C4:H4">
    <cfRule type="cellIs" priority="1" dxfId="0" operator="greaterThan" stopIfTrue="1">
      <formula>0</formula>
    </cfRule>
  </conditionalFormatting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L36"/>
  <sheetViews>
    <sheetView workbookViewId="0" topLeftCell="A1">
      <selection activeCell="D45" sqref="D45"/>
    </sheetView>
  </sheetViews>
  <sheetFormatPr defaultColWidth="8.00390625" defaultRowHeight="15"/>
  <cols>
    <col min="1" max="2" width="9.00390625" style="0" customWidth="1"/>
    <col min="3" max="3" width="41.28125" style="0" customWidth="1"/>
    <col min="4" max="4" width="61.00390625" style="0" customWidth="1"/>
    <col min="5" max="5" width="15.00390625" style="0" customWidth="1"/>
    <col min="6" max="6" width="18.28125" style="0" customWidth="1"/>
    <col min="7" max="10" width="9.00390625" style="0" hidden="1" customWidth="1"/>
    <col min="11" max="11" width="19.57421875" style="0" customWidth="1"/>
    <col min="12" max="12" width="9.00390625" style="0" hidden="1" customWidth="1"/>
    <col min="13" max="16384" width="9.00390625" style="0" customWidth="1"/>
  </cols>
  <sheetData>
    <row r="1" ht="18.75">
      <c r="K1" s="1" t="s">
        <v>66</v>
      </c>
    </row>
    <row r="2" ht="18.75">
      <c r="K2" s="1" t="s">
        <v>67</v>
      </c>
    </row>
    <row r="3" ht="18.75">
      <c r="K3" s="1" t="s">
        <v>68</v>
      </c>
    </row>
    <row r="4" ht="18.75">
      <c r="K4" s="1" t="s">
        <v>69</v>
      </c>
    </row>
    <row r="5" ht="18.75">
      <c r="K5" s="47"/>
    </row>
    <row r="6" ht="15.75">
      <c r="B6" s="2" t="s">
        <v>0</v>
      </c>
    </row>
    <row r="7" spans="2:11" ht="26.25" customHeight="1">
      <c r="B7" s="48" t="s">
        <v>45</v>
      </c>
      <c r="C7" s="48"/>
      <c r="D7" s="48"/>
      <c r="E7" s="48"/>
      <c r="F7" s="48"/>
      <c r="G7" s="48"/>
      <c r="H7" s="48"/>
      <c r="I7" s="48"/>
      <c r="J7" s="48"/>
      <c r="K7" s="48"/>
    </row>
    <row r="8" spans="2:11" ht="28.5" customHeight="1">
      <c r="B8" s="49" t="s">
        <v>2</v>
      </c>
      <c r="C8" s="49"/>
      <c r="D8" s="49"/>
      <c r="E8" s="49"/>
      <c r="F8" s="49"/>
      <c r="G8" s="49"/>
      <c r="H8" s="49"/>
      <c r="I8" s="49"/>
      <c r="J8" s="49"/>
      <c r="K8" s="49"/>
    </row>
    <row r="9" spans="2:11" ht="78" customHeight="1">
      <c r="B9" s="50" t="s">
        <v>46</v>
      </c>
      <c r="C9" s="50"/>
      <c r="D9" s="50"/>
      <c r="E9" s="50"/>
      <c r="F9" s="50"/>
      <c r="G9" s="50"/>
      <c r="H9" s="50"/>
      <c r="I9" s="50"/>
      <c r="J9" s="50"/>
      <c r="K9" s="50"/>
    </row>
    <row r="10" spans="2:11" ht="60" customHeight="1">
      <c r="B10" s="6" t="s">
        <v>4</v>
      </c>
      <c r="C10" s="7" t="s">
        <v>5</v>
      </c>
      <c r="D10" s="7" t="s">
        <v>6</v>
      </c>
      <c r="E10" s="7" t="s">
        <v>7</v>
      </c>
      <c r="F10" s="7" t="s">
        <v>8</v>
      </c>
      <c r="G10" s="8" t="s">
        <v>9</v>
      </c>
      <c r="H10" s="6" t="s">
        <v>10</v>
      </c>
      <c r="I10" s="7" t="s">
        <v>11</v>
      </c>
      <c r="J10" s="7" t="s">
        <v>12</v>
      </c>
      <c r="K10" s="51" t="s">
        <v>9</v>
      </c>
    </row>
    <row r="11" spans="2:12" ht="61.5" customHeight="1">
      <c r="B11" s="52">
        <v>1</v>
      </c>
      <c r="C11" s="53" t="s">
        <v>47</v>
      </c>
      <c r="D11" s="53" t="s">
        <v>16</v>
      </c>
      <c r="E11" s="54">
        <v>1</v>
      </c>
      <c r="F11" s="55">
        <v>0</v>
      </c>
      <c r="G11" s="55">
        <f>PRODUCT(F11*E11)</f>
        <v>0</v>
      </c>
      <c r="H11" s="55">
        <f>PRODUCT(F11*E11)</f>
        <v>0</v>
      </c>
      <c r="I11" s="55">
        <f>PRODUCT(F11*E11)</f>
        <v>0</v>
      </c>
      <c r="J11" s="55">
        <f>PRODUCT(F11*E11)</f>
        <v>0</v>
      </c>
      <c r="K11" s="56">
        <v>0</v>
      </c>
      <c r="L11" s="57">
        <v>400</v>
      </c>
    </row>
    <row r="12" spans="2:12" ht="61.5" customHeight="1">
      <c r="B12" s="80"/>
      <c r="C12" s="81" t="s">
        <v>70</v>
      </c>
      <c r="D12" s="81" t="s">
        <v>71</v>
      </c>
      <c r="E12" s="82">
        <v>1</v>
      </c>
      <c r="F12" s="83">
        <v>0</v>
      </c>
      <c r="G12" s="83"/>
      <c r="H12" s="83"/>
      <c r="I12" s="83"/>
      <c r="J12" s="83"/>
      <c r="K12" s="84">
        <v>0</v>
      </c>
      <c r="L12" s="85"/>
    </row>
    <row r="13" spans="2:12" ht="86.25" customHeight="1">
      <c r="B13" s="58">
        <v>2</v>
      </c>
      <c r="C13" s="59" t="s">
        <v>48</v>
      </c>
      <c r="D13" s="59" t="s">
        <v>49</v>
      </c>
      <c r="E13" s="60">
        <v>1</v>
      </c>
      <c r="F13" s="61">
        <v>1800</v>
      </c>
      <c r="G13" s="61">
        <f>PRODUCT(F13*E13)</f>
        <v>1800</v>
      </c>
      <c r="H13" s="61">
        <f>PRODUCT(F13*E13)</f>
        <v>1800</v>
      </c>
      <c r="I13" s="61">
        <f>PRODUCT(F13*E13)</f>
        <v>1800</v>
      </c>
      <c r="J13" s="61">
        <f>PRODUCT(F13*E13)</f>
        <v>1800</v>
      </c>
      <c r="K13" s="62">
        <f>PRODUCT(F13*E13)</f>
        <v>1800</v>
      </c>
      <c r="L13" s="63">
        <v>1800</v>
      </c>
    </row>
    <row r="14" spans="2:12" ht="44.25" customHeight="1">
      <c r="B14" s="58">
        <v>5</v>
      </c>
      <c r="C14" s="59" t="s">
        <v>50</v>
      </c>
      <c r="D14" s="59" t="s">
        <v>51</v>
      </c>
      <c r="E14" s="64" t="s">
        <v>72</v>
      </c>
      <c r="F14" s="61">
        <v>1700</v>
      </c>
      <c r="G14" s="61"/>
      <c r="H14" s="61"/>
      <c r="I14" s="61"/>
      <c r="J14" s="61"/>
      <c r="K14" s="62"/>
      <c r="L14" s="63">
        <v>1700</v>
      </c>
    </row>
    <row r="15" spans="2:12" ht="50.25" customHeight="1">
      <c r="B15" s="58">
        <v>4</v>
      </c>
      <c r="C15" s="59" t="s">
        <v>52</v>
      </c>
      <c r="D15" s="65" t="s">
        <v>53</v>
      </c>
      <c r="E15" s="64">
        <v>2</v>
      </c>
      <c r="F15" s="61">
        <f>L15*1.3</f>
        <v>650</v>
      </c>
      <c r="G15" s="61">
        <f aca="true" t="shared" si="0" ref="G15:G16">PRODUCT(F15*E15)</f>
        <v>1300</v>
      </c>
      <c r="H15" s="61">
        <f aca="true" t="shared" si="1" ref="H15:H16">PRODUCT(F15*E15)</f>
        <v>1300</v>
      </c>
      <c r="I15" s="61">
        <f aca="true" t="shared" si="2" ref="I15:I16">PRODUCT(F15*E15)</f>
        <v>1300</v>
      </c>
      <c r="J15" s="61">
        <f aca="true" t="shared" si="3" ref="J15:J16">PRODUCT(F15*E15)</f>
        <v>1300</v>
      </c>
      <c r="K15" s="62">
        <f aca="true" t="shared" si="4" ref="K15:K17">PRODUCT(F15*E15)</f>
        <v>1300</v>
      </c>
      <c r="L15" s="63">
        <v>500</v>
      </c>
    </row>
    <row r="16" spans="2:12" ht="54.75" customHeight="1">
      <c r="B16" s="58">
        <v>6</v>
      </c>
      <c r="C16" s="59" t="s">
        <v>23</v>
      </c>
      <c r="D16" s="65" t="s">
        <v>54</v>
      </c>
      <c r="E16" s="60">
        <v>2</v>
      </c>
      <c r="F16" s="61">
        <v>650</v>
      </c>
      <c r="G16" s="61">
        <f t="shared" si="0"/>
        <v>1300</v>
      </c>
      <c r="H16" s="61">
        <f t="shared" si="1"/>
        <v>1300</v>
      </c>
      <c r="I16" s="61">
        <f t="shared" si="2"/>
        <v>1300</v>
      </c>
      <c r="J16" s="61">
        <f t="shared" si="3"/>
        <v>1300</v>
      </c>
      <c r="K16" s="62">
        <f t="shared" si="4"/>
        <v>1300</v>
      </c>
      <c r="L16" s="63">
        <v>400</v>
      </c>
    </row>
    <row r="17" spans="2:12" ht="54.75" customHeight="1">
      <c r="B17" s="58">
        <v>7</v>
      </c>
      <c r="C17" s="59" t="s">
        <v>55</v>
      </c>
      <c r="D17" s="65" t="s">
        <v>56</v>
      </c>
      <c r="E17" s="64">
        <v>1</v>
      </c>
      <c r="F17" s="61">
        <v>300</v>
      </c>
      <c r="G17" s="61"/>
      <c r="H17" s="61"/>
      <c r="I17" s="61"/>
      <c r="J17" s="61"/>
      <c r="K17" s="62">
        <f t="shared" si="4"/>
        <v>300</v>
      </c>
      <c r="L17" s="63">
        <v>220</v>
      </c>
    </row>
    <row r="18" spans="2:12" ht="69" customHeight="1">
      <c r="B18" s="58">
        <v>8</v>
      </c>
      <c r="C18" s="59" t="s">
        <v>57</v>
      </c>
      <c r="D18" s="65" t="s">
        <v>58</v>
      </c>
      <c r="E18" s="64" t="s">
        <v>72</v>
      </c>
      <c r="F18" s="61">
        <v>450</v>
      </c>
      <c r="G18" s="66"/>
      <c r="H18" s="66"/>
      <c r="I18" s="66"/>
      <c r="J18" s="66"/>
      <c r="K18" s="62"/>
      <c r="L18" s="63">
        <v>400</v>
      </c>
    </row>
    <row r="19" spans="2:12" ht="51.75" customHeight="1">
      <c r="B19" s="58">
        <v>9</v>
      </c>
      <c r="C19" s="18" t="s">
        <v>59</v>
      </c>
      <c r="D19" s="65" t="s">
        <v>60</v>
      </c>
      <c r="E19" s="64" t="s">
        <v>72</v>
      </c>
      <c r="F19" s="61">
        <v>520</v>
      </c>
      <c r="G19" s="67"/>
      <c r="H19" s="67"/>
      <c r="I19" s="67"/>
      <c r="J19" s="67"/>
      <c r="K19" s="62"/>
      <c r="L19" s="63">
        <v>300</v>
      </c>
    </row>
    <row r="20" spans="2:12" ht="63" customHeight="1">
      <c r="B20" s="58">
        <v>10</v>
      </c>
      <c r="C20" s="68" t="s">
        <v>61</v>
      </c>
      <c r="D20" s="65" t="s">
        <v>62</v>
      </c>
      <c r="E20" s="60">
        <v>7</v>
      </c>
      <c r="F20" s="61">
        <v>0</v>
      </c>
      <c r="G20" s="67"/>
      <c r="H20" s="67"/>
      <c r="I20" s="67"/>
      <c r="J20" s="67"/>
      <c r="K20" s="62">
        <f aca="true" t="shared" si="5" ref="K20:K22">PRODUCT(F20*E20)</f>
        <v>0</v>
      </c>
      <c r="L20" s="63">
        <v>150</v>
      </c>
    </row>
    <row r="21" spans="2:12" ht="78.75" customHeight="1">
      <c r="B21" s="58">
        <v>11</v>
      </c>
      <c r="C21" s="59" t="s">
        <v>17</v>
      </c>
      <c r="D21" s="18" t="s">
        <v>63</v>
      </c>
      <c r="E21" s="64">
        <v>4</v>
      </c>
      <c r="F21" s="61">
        <v>40</v>
      </c>
      <c r="G21" s="69"/>
      <c r="H21" s="66"/>
      <c r="I21" s="66"/>
      <c r="J21" s="66"/>
      <c r="K21" s="62">
        <f t="shared" si="5"/>
        <v>160</v>
      </c>
      <c r="L21" s="63">
        <v>30</v>
      </c>
    </row>
    <row r="22" spans="2:12" ht="35.25" customHeight="1">
      <c r="B22" s="58">
        <v>12</v>
      </c>
      <c r="C22" s="59" t="s">
        <v>19</v>
      </c>
      <c r="D22" s="65" t="s">
        <v>20</v>
      </c>
      <c r="E22" s="70">
        <v>4</v>
      </c>
      <c r="F22" s="61">
        <v>40</v>
      </c>
      <c r="G22" s="69"/>
      <c r="H22" s="66"/>
      <c r="I22" s="66"/>
      <c r="J22" s="66"/>
      <c r="K22" s="62">
        <f t="shared" si="5"/>
        <v>160</v>
      </c>
      <c r="L22" s="63">
        <v>30</v>
      </c>
    </row>
    <row r="23" spans="2:12" ht="71.25" customHeight="1">
      <c r="B23" s="58">
        <v>13</v>
      </c>
      <c r="C23" s="59" t="s">
        <v>64</v>
      </c>
      <c r="D23" s="18" t="s">
        <v>65</v>
      </c>
      <c r="E23" s="64">
        <v>7</v>
      </c>
      <c r="F23" s="61">
        <f>L23*1.3</f>
        <v>0</v>
      </c>
      <c r="G23" s="69"/>
      <c r="H23" s="66"/>
      <c r="I23" s="66"/>
      <c r="J23" s="66"/>
      <c r="K23" s="62">
        <v>0</v>
      </c>
      <c r="L23" s="78">
        <v>0</v>
      </c>
    </row>
    <row r="24" spans="2:12" ht="71.25" customHeight="1">
      <c r="B24" s="58"/>
      <c r="C24" s="59" t="s">
        <v>73</v>
      </c>
      <c r="D24" s="65" t="s">
        <v>74</v>
      </c>
      <c r="E24" s="70">
        <v>7</v>
      </c>
      <c r="F24" s="61">
        <v>0</v>
      </c>
      <c r="G24" s="69"/>
      <c r="H24" s="66"/>
      <c r="I24" s="66"/>
      <c r="J24" s="66"/>
      <c r="K24" s="62">
        <v>0</v>
      </c>
      <c r="L24" s="86"/>
    </row>
    <row r="25" spans="2:11" ht="22.5" customHeight="1">
      <c r="B25" s="31" t="s">
        <v>35</v>
      </c>
      <c r="C25" s="31"/>
      <c r="D25" s="31"/>
      <c r="E25" s="31"/>
      <c r="F25" s="31"/>
      <c r="G25" s="32">
        <f>SUM(G11:G20)</f>
        <v>4400</v>
      </c>
      <c r="H25" s="32">
        <f>SUM(H11:H20)</f>
        <v>4400</v>
      </c>
      <c r="I25" s="32">
        <f>SUM(I11:I20)</f>
        <v>4400</v>
      </c>
      <c r="J25" s="32">
        <f>SUM(J11:J20)</f>
        <v>4400</v>
      </c>
      <c r="K25" s="32">
        <f>SUM(K11:K24)</f>
        <v>5020</v>
      </c>
    </row>
    <row r="26" spans="2:11" ht="15.75" customHeight="1">
      <c r="B26" s="34" t="s">
        <v>36</v>
      </c>
      <c r="C26" s="34"/>
      <c r="D26" s="34"/>
      <c r="E26" s="34"/>
      <c r="F26" s="34"/>
      <c r="G26" s="35">
        <v>0.15</v>
      </c>
      <c r="H26" s="35">
        <v>0.15</v>
      </c>
      <c r="I26" s="35">
        <v>0.15</v>
      </c>
      <c r="J26" s="35">
        <v>0.15</v>
      </c>
      <c r="K26" s="35">
        <v>0.1</v>
      </c>
    </row>
    <row r="27" spans="2:11" ht="21.75" customHeight="1">
      <c r="B27" s="37" t="s">
        <v>37</v>
      </c>
      <c r="C27" s="37"/>
      <c r="D27" s="37"/>
      <c r="E27" s="37"/>
      <c r="F27" s="37"/>
      <c r="G27" s="38">
        <f>G25-(G25*G26)</f>
        <v>3740</v>
      </c>
      <c r="H27" s="38">
        <f>H25-(H25*H26)</f>
        <v>3740</v>
      </c>
      <c r="I27" s="38">
        <f>I25-(I25*I26)</f>
        <v>3740</v>
      </c>
      <c r="J27" s="38">
        <f>J25-(J25*J26)</f>
        <v>3740</v>
      </c>
      <c r="K27" s="38">
        <f>K25-(K25*K26)</f>
        <v>4518</v>
      </c>
    </row>
    <row r="28" spans="2:11" ht="27">
      <c r="B28" s="40" t="s">
        <v>38</v>
      </c>
      <c r="C28" s="40"/>
      <c r="D28" s="40"/>
      <c r="E28" s="40"/>
      <c r="F28" s="40"/>
      <c r="G28" s="41">
        <v>20000</v>
      </c>
      <c r="H28" s="41">
        <v>10900</v>
      </c>
      <c r="I28" s="41">
        <v>24000</v>
      </c>
      <c r="J28" s="41">
        <v>26000</v>
      </c>
      <c r="K28" s="41">
        <v>4500</v>
      </c>
    </row>
    <row r="30" spans="2:7" ht="33" customHeight="1">
      <c r="B30" s="42" t="s">
        <v>39</v>
      </c>
      <c r="C30" s="87" t="s">
        <v>40</v>
      </c>
      <c r="D30" s="87"/>
      <c r="E30" s="87"/>
      <c r="F30" s="87"/>
      <c r="G30" s="87"/>
    </row>
    <row r="31" spans="2:7" ht="48" customHeight="1">
      <c r="B31" s="42" t="s">
        <v>41</v>
      </c>
      <c r="C31" s="43" t="s">
        <v>42</v>
      </c>
      <c r="D31" s="43"/>
      <c r="E31" s="43"/>
      <c r="F31" s="43"/>
      <c r="G31" s="43"/>
    </row>
    <row r="32" spans="6:11" ht="21">
      <c r="F32" s="45" t="s">
        <v>43</v>
      </c>
      <c r="G32" s="46">
        <f>G28/6</f>
        <v>3333.3333333333335</v>
      </c>
      <c r="K32" s="46">
        <f>K28/6</f>
        <v>750</v>
      </c>
    </row>
    <row r="34" spans="6:11" ht="21">
      <c r="F34" s="45" t="s">
        <v>44</v>
      </c>
      <c r="G34" s="46">
        <v>800</v>
      </c>
      <c r="K34" s="46">
        <v>750</v>
      </c>
    </row>
    <row r="35" ht="15.75">
      <c r="G35" s="79">
        <f aca="true" t="shared" si="6" ref="G35:G36">PRODUCT(F21*E21)</f>
        <v>160</v>
      </c>
    </row>
    <row r="36" ht="15.75">
      <c r="G36" s="79">
        <f t="shared" si="6"/>
        <v>160</v>
      </c>
    </row>
  </sheetData>
  <sheetProtection selectLockedCells="1" selectUnlockedCells="1"/>
  <mergeCells count="11">
    <mergeCell ref="B7:G7"/>
    <mergeCell ref="H7:K7"/>
    <mergeCell ref="B8:G8"/>
    <mergeCell ref="H8:K8"/>
    <mergeCell ref="B9:K9"/>
    <mergeCell ref="B25:F25"/>
    <mergeCell ref="B26:F26"/>
    <mergeCell ref="B27:F27"/>
    <mergeCell ref="B28:F28"/>
    <mergeCell ref="C30:G30"/>
    <mergeCell ref="C31:G3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P37"/>
  <sheetViews>
    <sheetView workbookViewId="0" topLeftCell="A1">
      <selection activeCell="B2" sqref="B2"/>
    </sheetView>
  </sheetViews>
  <sheetFormatPr defaultColWidth="8.00390625" defaultRowHeight="15"/>
  <cols>
    <col min="1" max="1" width="9.00390625" style="0" customWidth="1"/>
    <col min="2" max="2" width="8.140625" style="0" customWidth="1"/>
    <col min="3" max="3" width="34.421875" style="0" customWidth="1"/>
    <col min="4" max="4" width="56.00390625" style="0" customWidth="1"/>
    <col min="5" max="5" width="12.8515625" style="0" customWidth="1"/>
    <col min="6" max="6" width="14.00390625" style="0" customWidth="1"/>
    <col min="7" max="7" width="17.57421875" style="0" customWidth="1"/>
    <col min="8" max="8" width="18.00390625" style="0" hidden="1" customWidth="1"/>
    <col min="9" max="9" width="17.28125" style="0" hidden="1" customWidth="1"/>
    <col min="10" max="10" width="16.140625" style="0" hidden="1" customWidth="1"/>
    <col min="11" max="11" width="12.7109375" style="0" hidden="1" customWidth="1"/>
    <col min="12" max="12" width="16.140625" style="0" hidden="1" customWidth="1"/>
    <col min="13" max="16" width="9.00390625" style="0" hidden="1" customWidth="1"/>
    <col min="17" max="16384" width="9.00390625" style="0" customWidth="1"/>
  </cols>
  <sheetData>
    <row r="1" ht="18.75">
      <c r="G1" s="1"/>
    </row>
    <row r="2" ht="18.75">
      <c r="G2" s="47"/>
    </row>
    <row r="3" ht="15.75">
      <c r="B3" s="2" t="s">
        <v>0</v>
      </c>
    </row>
    <row r="4" spans="2:7" ht="31.5" customHeight="1">
      <c r="B4" s="48" t="s">
        <v>75</v>
      </c>
      <c r="C4" s="48"/>
      <c r="D4" s="48"/>
      <c r="E4" s="48"/>
      <c r="F4" s="48"/>
      <c r="G4" s="48"/>
    </row>
    <row r="5" spans="2:7" ht="27.75" customHeight="1">
      <c r="B5" s="49" t="s">
        <v>2</v>
      </c>
      <c r="C5" s="49"/>
      <c r="D5" s="49"/>
      <c r="E5" s="49"/>
      <c r="F5" s="49"/>
      <c r="G5" s="49"/>
    </row>
    <row r="6" spans="2:7" ht="66" customHeight="1">
      <c r="B6" s="5" t="s">
        <v>76</v>
      </c>
      <c r="C6" s="5"/>
      <c r="D6" s="5"/>
      <c r="E6" s="5"/>
      <c r="F6" s="5"/>
      <c r="G6" s="5"/>
    </row>
    <row r="7" spans="2:12" ht="73.5" customHeight="1">
      <c r="B7" s="6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8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</row>
    <row r="8" spans="2:16" ht="42.75" customHeight="1">
      <c r="B8" s="10">
        <v>1</v>
      </c>
      <c r="C8" s="11" t="s">
        <v>15</v>
      </c>
      <c r="D8" s="11" t="s">
        <v>16</v>
      </c>
      <c r="E8" s="12">
        <v>1</v>
      </c>
      <c r="F8" s="88">
        <v>0</v>
      </c>
      <c r="G8" s="89">
        <f aca="true" t="shared" si="0" ref="G8:G19">PRODUCT(F8*E8)</f>
        <v>0</v>
      </c>
      <c r="H8" s="90">
        <v>400</v>
      </c>
      <c r="I8" s="91">
        <v>400</v>
      </c>
      <c r="J8" s="91">
        <v>400</v>
      </c>
      <c r="K8" s="91">
        <v>400</v>
      </c>
      <c r="L8" s="91">
        <v>400</v>
      </c>
      <c r="P8" s="88">
        <v>400</v>
      </c>
    </row>
    <row r="9" spans="2:16" ht="48" customHeight="1">
      <c r="B9" s="17">
        <v>2</v>
      </c>
      <c r="C9" s="18" t="s">
        <v>17</v>
      </c>
      <c r="D9" s="18" t="s">
        <v>18</v>
      </c>
      <c r="E9" s="19">
        <v>5</v>
      </c>
      <c r="F9" s="92">
        <v>40</v>
      </c>
      <c r="G9" s="93">
        <f t="shared" si="0"/>
        <v>200</v>
      </c>
      <c r="H9" s="90">
        <v>245</v>
      </c>
      <c r="I9" s="91">
        <v>245</v>
      </c>
      <c r="J9" s="91">
        <v>245</v>
      </c>
      <c r="K9" s="91">
        <v>245</v>
      </c>
      <c r="L9" s="91">
        <v>245</v>
      </c>
      <c r="P9" s="94">
        <v>30</v>
      </c>
    </row>
    <row r="10" spans="2:16" ht="44.25" customHeight="1">
      <c r="B10" s="17">
        <v>3</v>
      </c>
      <c r="C10" s="18" t="s">
        <v>19</v>
      </c>
      <c r="D10" s="18" t="s">
        <v>20</v>
      </c>
      <c r="E10" s="23">
        <v>5</v>
      </c>
      <c r="F10" s="92">
        <v>40</v>
      </c>
      <c r="G10" s="93">
        <f t="shared" si="0"/>
        <v>200</v>
      </c>
      <c r="H10" s="90">
        <v>140</v>
      </c>
      <c r="I10" s="91">
        <v>140</v>
      </c>
      <c r="J10" s="91">
        <v>140</v>
      </c>
      <c r="K10" s="91">
        <v>140</v>
      </c>
      <c r="L10" s="91">
        <v>140</v>
      </c>
      <c r="P10" s="92">
        <v>30</v>
      </c>
    </row>
    <row r="11" spans="2:16" ht="61.5" customHeight="1">
      <c r="B11" s="17">
        <v>4</v>
      </c>
      <c r="C11" s="18" t="s">
        <v>77</v>
      </c>
      <c r="D11" s="18" t="s">
        <v>78</v>
      </c>
      <c r="E11" s="19">
        <v>2</v>
      </c>
      <c r="F11" s="92">
        <v>650</v>
      </c>
      <c r="G11" s="93">
        <f t="shared" si="0"/>
        <v>1300</v>
      </c>
      <c r="H11" s="90">
        <v>800</v>
      </c>
      <c r="I11" s="91">
        <v>800</v>
      </c>
      <c r="J11" s="91">
        <v>800</v>
      </c>
      <c r="K11" s="91">
        <v>800</v>
      </c>
      <c r="L11" s="91">
        <v>800</v>
      </c>
      <c r="P11" s="95">
        <v>400</v>
      </c>
    </row>
    <row r="12" spans="2:16" ht="36.75" customHeight="1">
      <c r="B12" s="58">
        <v>5</v>
      </c>
      <c r="C12" s="65" t="s">
        <v>21</v>
      </c>
      <c r="D12" s="65" t="s">
        <v>79</v>
      </c>
      <c r="E12" s="64">
        <v>2</v>
      </c>
      <c r="F12" s="92">
        <f aca="true" t="shared" si="1" ref="F12:F14">P12*1.3</f>
        <v>520</v>
      </c>
      <c r="G12" s="96">
        <f t="shared" si="0"/>
        <v>1040</v>
      </c>
      <c r="H12" s="90">
        <v>730</v>
      </c>
      <c r="I12" s="91">
        <v>730</v>
      </c>
      <c r="J12" s="91">
        <v>730</v>
      </c>
      <c r="K12" s="91">
        <v>730</v>
      </c>
      <c r="L12" s="91">
        <v>730</v>
      </c>
      <c r="P12" s="97">
        <v>400</v>
      </c>
    </row>
    <row r="13" spans="2:16" ht="81" customHeight="1">
      <c r="B13" s="17">
        <v>6</v>
      </c>
      <c r="C13" s="18" t="s">
        <v>80</v>
      </c>
      <c r="D13" s="18" t="s">
        <v>26</v>
      </c>
      <c r="E13" s="19">
        <v>2</v>
      </c>
      <c r="F13" s="92">
        <f t="shared" si="1"/>
        <v>390</v>
      </c>
      <c r="G13" s="96">
        <f t="shared" si="0"/>
        <v>780</v>
      </c>
      <c r="H13" s="90"/>
      <c r="I13" s="91"/>
      <c r="J13" s="91"/>
      <c r="K13" s="91"/>
      <c r="L13" s="91"/>
      <c r="P13" s="98">
        <v>300</v>
      </c>
    </row>
    <row r="14" spans="2:16" ht="63">
      <c r="B14" s="17">
        <v>7</v>
      </c>
      <c r="C14" s="65" t="s">
        <v>25</v>
      </c>
      <c r="D14" s="65" t="s">
        <v>26</v>
      </c>
      <c r="E14" s="64">
        <v>5</v>
      </c>
      <c r="F14" s="92">
        <f t="shared" si="1"/>
        <v>260</v>
      </c>
      <c r="G14" s="96">
        <f t="shared" si="0"/>
        <v>1300</v>
      </c>
      <c r="H14" s="90">
        <v>900</v>
      </c>
      <c r="I14" s="91">
        <v>900</v>
      </c>
      <c r="J14" s="91">
        <v>900</v>
      </c>
      <c r="K14" s="91">
        <v>900</v>
      </c>
      <c r="L14" s="91">
        <v>900</v>
      </c>
      <c r="P14" s="97">
        <v>200</v>
      </c>
    </row>
    <row r="15" spans="2:16" ht="63" customHeight="1">
      <c r="B15" s="17">
        <v>8</v>
      </c>
      <c r="C15" s="65" t="s">
        <v>81</v>
      </c>
      <c r="D15" s="65" t="s">
        <v>28</v>
      </c>
      <c r="E15" s="64">
        <v>2</v>
      </c>
      <c r="F15" s="92">
        <v>650</v>
      </c>
      <c r="G15" s="96">
        <f t="shared" si="0"/>
        <v>1300</v>
      </c>
      <c r="H15" s="90">
        <v>900</v>
      </c>
      <c r="I15" s="91">
        <v>900</v>
      </c>
      <c r="J15" s="91">
        <v>900</v>
      </c>
      <c r="K15" s="91">
        <v>900</v>
      </c>
      <c r="L15" s="91">
        <v>900</v>
      </c>
      <c r="P15" s="97">
        <v>480</v>
      </c>
    </row>
    <row r="16" spans="2:16" ht="45.75" customHeight="1">
      <c r="B16" s="17">
        <v>9</v>
      </c>
      <c r="C16" s="18" t="s">
        <v>33</v>
      </c>
      <c r="D16" s="18" t="s">
        <v>34</v>
      </c>
      <c r="E16" s="19">
        <v>4</v>
      </c>
      <c r="F16" s="92">
        <v>280</v>
      </c>
      <c r="G16" s="93">
        <f t="shared" si="0"/>
        <v>1120</v>
      </c>
      <c r="H16" s="90">
        <v>630</v>
      </c>
      <c r="I16" s="91">
        <v>630</v>
      </c>
      <c r="J16" s="91">
        <v>630</v>
      </c>
      <c r="K16" s="91">
        <v>630</v>
      </c>
      <c r="L16" s="91">
        <v>630</v>
      </c>
      <c r="P16" s="79">
        <v>210</v>
      </c>
    </row>
    <row r="17" spans="2:16" ht="47.25" customHeight="1">
      <c r="B17" s="58">
        <v>10</v>
      </c>
      <c r="C17" s="18" t="s">
        <v>82</v>
      </c>
      <c r="D17" s="18" t="s">
        <v>83</v>
      </c>
      <c r="E17" s="19">
        <v>4</v>
      </c>
      <c r="F17" s="92">
        <f>P17*1.3</f>
        <v>130</v>
      </c>
      <c r="G17" s="93">
        <f t="shared" si="0"/>
        <v>520</v>
      </c>
      <c r="H17" s="90">
        <v>300</v>
      </c>
      <c r="I17" s="91">
        <v>300</v>
      </c>
      <c r="J17" s="91">
        <v>300</v>
      </c>
      <c r="K17" s="91">
        <v>300</v>
      </c>
      <c r="L17" s="91">
        <v>300</v>
      </c>
      <c r="P17" s="79">
        <v>100</v>
      </c>
    </row>
    <row r="18" spans="2:16" ht="47.25" customHeight="1">
      <c r="B18" s="17">
        <v>11</v>
      </c>
      <c r="C18" s="65" t="s">
        <v>84</v>
      </c>
      <c r="D18" s="65" t="s">
        <v>60</v>
      </c>
      <c r="E18" s="64">
        <v>1</v>
      </c>
      <c r="F18" s="92">
        <v>520</v>
      </c>
      <c r="G18" s="93">
        <f t="shared" si="0"/>
        <v>520</v>
      </c>
      <c r="H18" s="90"/>
      <c r="I18" s="91"/>
      <c r="J18" s="91"/>
      <c r="K18" s="91"/>
      <c r="L18" s="91"/>
      <c r="P18" s="99">
        <v>300</v>
      </c>
    </row>
    <row r="19" spans="2:16" ht="51.75" customHeight="1">
      <c r="B19" s="25">
        <v>12</v>
      </c>
      <c r="C19" s="100" t="s">
        <v>85</v>
      </c>
      <c r="D19" s="26" t="s">
        <v>86</v>
      </c>
      <c r="E19" s="27">
        <v>4</v>
      </c>
      <c r="F19" s="101">
        <f>P19*1.3</f>
        <v>130</v>
      </c>
      <c r="G19" s="102">
        <f t="shared" si="0"/>
        <v>520</v>
      </c>
      <c r="H19" s="90"/>
      <c r="I19" s="91"/>
      <c r="J19" s="91"/>
      <c r="K19" s="91"/>
      <c r="L19" s="91"/>
      <c r="P19" s="103">
        <v>100</v>
      </c>
    </row>
    <row r="20" spans="2:12" ht="21" customHeight="1">
      <c r="B20" s="31" t="s">
        <v>35</v>
      </c>
      <c r="C20" s="31"/>
      <c r="D20" s="31"/>
      <c r="E20" s="31"/>
      <c r="F20" s="31"/>
      <c r="G20" s="32">
        <f>SUM(G8:G19)</f>
        <v>8800</v>
      </c>
      <c r="H20" s="33">
        <f>SUM(H8:H17)</f>
        <v>5045</v>
      </c>
      <c r="I20" s="33">
        <f>SUM(I8:I17)</f>
        <v>5045</v>
      </c>
      <c r="J20" s="33">
        <f>SUM(J8:J17)</f>
        <v>5045</v>
      </c>
      <c r="K20" s="33">
        <f>SUM(K8:K17)</f>
        <v>5045</v>
      </c>
      <c r="L20" s="33">
        <f>SUM(L8:L17)</f>
        <v>5045</v>
      </c>
    </row>
    <row r="21" spans="2:12" ht="23.25" customHeight="1">
      <c r="B21" s="34" t="s">
        <v>36</v>
      </c>
      <c r="C21" s="34"/>
      <c r="D21" s="34"/>
      <c r="E21" s="34"/>
      <c r="F21" s="34"/>
      <c r="G21" s="35">
        <v>0.1</v>
      </c>
      <c r="H21" s="36">
        <v>0.1</v>
      </c>
      <c r="I21" s="36">
        <v>0.1</v>
      </c>
      <c r="J21" s="36">
        <v>0.1</v>
      </c>
      <c r="K21" s="36">
        <v>0.1</v>
      </c>
      <c r="L21" s="36">
        <v>0.1</v>
      </c>
    </row>
    <row r="22" spans="2:12" ht="23.25" customHeight="1">
      <c r="B22" s="37" t="s">
        <v>37</v>
      </c>
      <c r="C22" s="37"/>
      <c r="D22" s="37"/>
      <c r="E22" s="37"/>
      <c r="F22" s="37"/>
      <c r="G22" s="38">
        <f>G20-G20*G21</f>
        <v>7920</v>
      </c>
      <c r="H22" s="104">
        <f>H20-(H20*H21)</f>
        <v>4540.5</v>
      </c>
      <c r="I22" s="104">
        <f>I20-(I20*I21)</f>
        <v>4540.5</v>
      </c>
      <c r="J22" s="104">
        <f>J20-(J20*J21)</f>
        <v>4540.5</v>
      </c>
      <c r="K22" s="104">
        <f>K20-(K20*K21)</f>
        <v>4540.5</v>
      </c>
      <c r="L22" s="104">
        <f>L20-(L20*L21)</f>
        <v>4540.5</v>
      </c>
    </row>
    <row r="23" spans="2:12" ht="24.75" customHeight="1" hidden="1">
      <c r="B23" s="40" t="s">
        <v>87</v>
      </c>
      <c r="C23" s="40"/>
      <c r="D23" s="40"/>
      <c r="E23" s="40"/>
      <c r="F23" s="40"/>
      <c r="G23" s="41">
        <f>6*1100</f>
        <v>6600</v>
      </c>
      <c r="H23" s="105">
        <f>6*1200</f>
        <v>7200</v>
      </c>
      <c r="I23" s="105">
        <f>6*1300</f>
        <v>7800</v>
      </c>
      <c r="J23" s="105">
        <f>6*1500</f>
        <v>9000</v>
      </c>
      <c r="K23" s="105">
        <f>7*450</f>
        <v>3150</v>
      </c>
      <c r="L23" s="105">
        <v>0</v>
      </c>
    </row>
    <row r="24" spans="2:12" ht="23.25" customHeight="1" hidden="1">
      <c r="B24" s="31" t="s">
        <v>88</v>
      </c>
      <c r="C24" s="31"/>
      <c r="D24" s="31"/>
      <c r="E24" s="31"/>
      <c r="F24" s="31"/>
      <c r="G24" s="32">
        <v>0.05</v>
      </c>
      <c r="H24" s="36">
        <v>0.05</v>
      </c>
      <c r="I24" s="36">
        <v>0.05</v>
      </c>
      <c r="J24" s="36">
        <v>0.05</v>
      </c>
      <c r="K24" s="36">
        <v>0.05</v>
      </c>
      <c r="L24" s="36">
        <v>0</v>
      </c>
    </row>
    <row r="25" spans="2:12" ht="26.25" customHeight="1" hidden="1">
      <c r="B25" s="34" t="s">
        <v>89</v>
      </c>
      <c r="C25" s="34"/>
      <c r="D25" s="34"/>
      <c r="E25" s="34"/>
      <c r="F25" s="34"/>
      <c r="G25" s="35">
        <f>G23-(G23*G24)</f>
        <v>6270</v>
      </c>
      <c r="H25" s="105">
        <f>H23-(H23*H24)</f>
        <v>6840</v>
      </c>
      <c r="I25" s="105">
        <f>I23-(I23*I24)</f>
        <v>7410</v>
      </c>
      <c r="J25" s="105">
        <f>J23-(J23*J24)</f>
        <v>8550</v>
      </c>
      <c r="K25" s="105">
        <f>K23-(K23*K24)</f>
        <v>2992.5</v>
      </c>
      <c r="L25" s="105">
        <f>L23-(L23*L24)</f>
        <v>0</v>
      </c>
    </row>
    <row r="26" spans="2:12" ht="21" customHeight="1" hidden="1">
      <c r="B26" s="37" t="s">
        <v>90</v>
      </c>
      <c r="C26" s="37"/>
      <c r="D26" s="37"/>
      <c r="E26" s="37"/>
      <c r="F26" s="37"/>
      <c r="G26" s="38">
        <f>G22+G25</f>
        <v>14190</v>
      </c>
      <c r="H26" s="106">
        <f>H22+H25</f>
        <v>11380.5</v>
      </c>
      <c r="I26" s="106">
        <f>I22+I25</f>
        <v>11950.5</v>
      </c>
      <c r="J26" s="106">
        <f>J22+J25</f>
        <v>13090.5</v>
      </c>
      <c r="K26" s="106">
        <f>K22+K25</f>
        <v>7533</v>
      </c>
      <c r="L26" s="106">
        <f>L22+L25</f>
        <v>4540.5</v>
      </c>
    </row>
    <row r="27" spans="2:12" ht="24.75" customHeight="1" hidden="1">
      <c r="B27" s="40" t="s">
        <v>91</v>
      </c>
      <c r="C27" s="40"/>
      <c r="D27" s="40"/>
      <c r="E27" s="40"/>
      <c r="F27" s="40"/>
      <c r="G27" s="41">
        <v>10810</v>
      </c>
      <c r="H27" s="107">
        <v>11380</v>
      </c>
      <c r="I27" s="107">
        <v>11950</v>
      </c>
      <c r="J27" s="107">
        <v>13090</v>
      </c>
      <c r="K27" s="107">
        <v>7530</v>
      </c>
      <c r="L27" s="107">
        <v>4540</v>
      </c>
    </row>
    <row r="28" spans="2:12" s="108" customFormat="1" ht="18.75" customHeight="1" hidden="1">
      <c r="B28" s="31" t="s">
        <v>92</v>
      </c>
      <c r="C28" s="31"/>
      <c r="D28" s="31"/>
      <c r="E28" s="31"/>
      <c r="F28" s="31"/>
      <c r="G28" s="32">
        <f>G27/6</f>
        <v>1801.6666666666667</v>
      </c>
      <c r="H28" s="109">
        <f>H27/6</f>
        <v>1896.6666666666667</v>
      </c>
      <c r="I28" s="109">
        <f>I27/6</f>
        <v>1991.6666666666667</v>
      </c>
      <c r="J28" s="109">
        <f>J27/6</f>
        <v>2181.6666666666665</v>
      </c>
      <c r="K28" s="109">
        <f>K27/7</f>
        <v>1075.7142857142858</v>
      </c>
      <c r="L28" s="109">
        <f>L27/6</f>
        <v>756.6666666666666</v>
      </c>
    </row>
    <row r="29" spans="2:7" ht="15" customHeight="1" hidden="1">
      <c r="B29" s="34"/>
      <c r="C29" s="34"/>
      <c r="D29" s="34"/>
      <c r="E29" s="34"/>
      <c r="F29" s="34"/>
      <c r="G29" s="35"/>
    </row>
    <row r="30" spans="2:7" ht="15" customHeight="1" hidden="1">
      <c r="B30" s="37"/>
      <c r="C30" s="37"/>
      <c r="D30" s="37"/>
      <c r="E30" s="37"/>
      <c r="F30" s="37"/>
      <c r="G30" s="38"/>
    </row>
    <row r="31" spans="2:7" ht="27">
      <c r="B31" s="40" t="s">
        <v>38</v>
      </c>
      <c r="C31" s="40"/>
      <c r="D31" s="40"/>
      <c r="E31" s="40"/>
      <c r="F31" s="40"/>
      <c r="G31" s="41">
        <v>7900</v>
      </c>
    </row>
    <row r="33" spans="2:7" ht="33.75" customHeight="1">
      <c r="B33" s="42" t="s">
        <v>39</v>
      </c>
      <c r="C33" s="43" t="s">
        <v>40</v>
      </c>
      <c r="D33" s="43"/>
      <c r="E33" s="43"/>
      <c r="F33" s="43"/>
      <c r="G33" s="43"/>
    </row>
    <row r="34" spans="2:7" ht="48" customHeight="1">
      <c r="B34" s="42" t="s">
        <v>41</v>
      </c>
      <c r="C34" s="43" t="s">
        <v>42</v>
      </c>
      <c r="D34" s="43"/>
      <c r="E34" s="43"/>
      <c r="F34" s="43"/>
      <c r="G34" s="43"/>
    </row>
    <row r="35" spans="6:7" ht="21">
      <c r="F35" s="45" t="s">
        <v>43</v>
      </c>
      <c r="G35" s="46">
        <f>G31/6</f>
        <v>1316.6666666666667</v>
      </c>
    </row>
    <row r="37" spans="6:7" ht="21">
      <c r="F37" s="45" t="s">
        <v>44</v>
      </c>
      <c r="G37" s="46">
        <v>1300</v>
      </c>
    </row>
  </sheetData>
  <sheetProtection selectLockedCells="1" selectUnlockedCells="1"/>
  <mergeCells count="17">
    <mergeCell ref="B4:G4"/>
    <mergeCell ref="B5:G5"/>
    <mergeCell ref="B6:G6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C33:G33"/>
    <mergeCell ref="C34:G34"/>
  </mergeCells>
  <printOptions/>
  <pageMargins left="0.3798611111111111" right="0.3701388888888889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31"/>
  <sheetViews>
    <sheetView zoomScale="90" zoomScaleNormal="90" workbookViewId="0" topLeftCell="A1">
      <selection activeCell="B5" sqref="B5"/>
    </sheetView>
  </sheetViews>
  <sheetFormatPr defaultColWidth="8.00390625" defaultRowHeight="15"/>
  <cols>
    <col min="1" max="1" width="9.00390625" style="0" customWidth="1"/>
    <col min="2" max="2" width="6.7109375" style="0" customWidth="1"/>
    <col min="3" max="3" width="33.421875" style="0" customWidth="1"/>
    <col min="4" max="4" width="57.421875" style="0" customWidth="1"/>
    <col min="5" max="5" width="9.00390625" style="0" customWidth="1"/>
    <col min="6" max="6" width="13.8515625" style="0" customWidth="1"/>
    <col min="7" max="7" width="16.140625" style="0" customWidth="1"/>
    <col min="8" max="8" width="17.421875" style="0" hidden="1" customWidth="1"/>
    <col min="9" max="9" width="16.421875" style="0" hidden="1" customWidth="1"/>
    <col min="10" max="10" width="15.57421875" style="0" hidden="1" customWidth="1"/>
    <col min="11" max="11" width="12.8515625" style="0" hidden="1" customWidth="1"/>
    <col min="12" max="12" width="14.00390625" style="0" hidden="1" customWidth="1"/>
    <col min="13" max="15" width="9.00390625" style="0" hidden="1" customWidth="1"/>
    <col min="16" max="16384" width="9.00390625" style="0" customWidth="1"/>
  </cols>
  <sheetData>
    <row r="1" ht="18.75">
      <c r="G1" s="47"/>
    </row>
    <row r="2" ht="15.75">
      <c r="B2" s="2" t="s">
        <v>0</v>
      </c>
    </row>
    <row r="3" spans="2:7" ht="22.5" customHeight="1">
      <c r="B3" s="48" t="s">
        <v>93</v>
      </c>
      <c r="C3" s="48"/>
      <c r="D3" s="48"/>
      <c r="E3" s="48"/>
      <c r="F3" s="48"/>
      <c r="G3" s="48"/>
    </row>
    <row r="4" spans="2:7" ht="23.25" customHeight="1">
      <c r="B4" s="49" t="s">
        <v>2</v>
      </c>
      <c r="C4" s="49"/>
      <c r="D4" s="49"/>
      <c r="E4" s="49"/>
      <c r="F4" s="49"/>
      <c r="G4" s="49"/>
    </row>
    <row r="5" spans="2:7" ht="114" customHeight="1">
      <c r="B5" s="110" t="s">
        <v>94</v>
      </c>
      <c r="C5" s="110"/>
      <c r="D5" s="110"/>
      <c r="E5" s="110"/>
      <c r="F5" s="110"/>
      <c r="G5" s="110"/>
    </row>
    <row r="6" spans="2:12" ht="64.5">
      <c r="B6" s="6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8" t="s">
        <v>9</v>
      </c>
      <c r="H6" s="111" t="s">
        <v>10</v>
      </c>
      <c r="I6" s="9" t="s">
        <v>11</v>
      </c>
      <c r="J6" s="9" t="s">
        <v>12</v>
      </c>
      <c r="K6" s="9" t="s">
        <v>13</v>
      </c>
      <c r="L6" s="9" t="s">
        <v>14</v>
      </c>
    </row>
    <row r="7" spans="2:15" ht="31.5">
      <c r="B7" s="10">
        <v>1</v>
      </c>
      <c r="C7" s="112" t="s">
        <v>15</v>
      </c>
      <c r="D7" s="112" t="s">
        <v>16</v>
      </c>
      <c r="E7" s="12">
        <v>1</v>
      </c>
      <c r="F7" s="13">
        <v>0</v>
      </c>
      <c r="G7" s="14">
        <f aca="true" t="shared" si="0" ref="G7:G14">PRODUCT(F7*E7)</f>
        <v>0</v>
      </c>
      <c r="H7" s="15">
        <v>400</v>
      </c>
      <c r="I7" s="16">
        <v>400</v>
      </c>
      <c r="J7" s="16">
        <v>400</v>
      </c>
      <c r="K7" s="16">
        <v>400</v>
      </c>
      <c r="L7" s="16">
        <v>400</v>
      </c>
      <c r="O7" s="13">
        <v>400</v>
      </c>
    </row>
    <row r="8" spans="2:15" ht="31.5">
      <c r="B8" s="17">
        <v>2</v>
      </c>
      <c r="C8" s="65" t="s">
        <v>17</v>
      </c>
      <c r="D8" s="65" t="s">
        <v>18</v>
      </c>
      <c r="E8" s="19">
        <v>6</v>
      </c>
      <c r="F8" s="20">
        <v>40</v>
      </c>
      <c r="G8" s="21">
        <f t="shared" si="0"/>
        <v>240</v>
      </c>
      <c r="H8" s="15">
        <v>245</v>
      </c>
      <c r="I8" s="16">
        <v>245</v>
      </c>
      <c r="J8" s="16">
        <v>245</v>
      </c>
      <c r="K8" s="16">
        <v>245</v>
      </c>
      <c r="L8" s="16">
        <v>245</v>
      </c>
      <c r="O8" s="22">
        <v>30</v>
      </c>
    </row>
    <row r="9" spans="2:15" ht="31.5">
      <c r="B9" s="17">
        <v>3</v>
      </c>
      <c r="C9" s="65" t="s">
        <v>19</v>
      </c>
      <c r="D9" s="65" t="s">
        <v>20</v>
      </c>
      <c r="E9" s="23">
        <v>6</v>
      </c>
      <c r="F9" s="20">
        <v>40</v>
      </c>
      <c r="G9" s="21">
        <f t="shared" si="0"/>
        <v>240</v>
      </c>
      <c r="H9" s="15">
        <v>140</v>
      </c>
      <c r="I9" s="16">
        <v>140</v>
      </c>
      <c r="J9" s="16">
        <v>140</v>
      </c>
      <c r="K9" s="16">
        <v>140</v>
      </c>
      <c r="L9" s="16">
        <v>140</v>
      </c>
      <c r="O9" s="20">
        <v>30</v>
      </c>
    </row>
    <row r="10" spans="2:15" ht="63">
      <c r="B10" s="17">
        <v>4</v>
      </c>
      <c r="C10" s="65" t="s">
        <v>55</v>
      </c>
      <c r="D10" s="65" t="s">
        <v>95</v>
      </c>
      <c r="E10" s="19">
        <v>2</v>
      </c>
      <c r="F10" s="20">
        <v>300</v>
      </c>
      <c r="G10" s="21">
        <f t="shared" si="0"/>
        <v>600</v>
      </c>
      <c r="H10" s="15">
        <v>500</v>
      </c>
      <c r="I10" s="16">
        <v>500</v>
      </c>
      <c r="J10" s="16">
        <v>500</v>
      </c>
      <c r="K10" s="16">
        <v>500</v>
      </c>
      <c r="L10" s="16">
        <v>500</v>
      </c>
      <c r="O10" s="24">
        <v>300</v>
      </c>
    </row>
    <row r="11" spans="2:15" ht="47.25">
      <c r="B11" s="17">
        <v>5</v>
      </c>
      <c r="C11" s="65" t="s">
        <v>96</v>
      </c>
      <c r="D11" s="65" t="s">
        <v>97</v>
      </c>
      <c r="E11" s="19">
        <v>2</v>
      </c>
      <c r="F11" s="20">
        <v>780</v>
      </c>
      <c r="G11" s="21">
        <f t="shared" si="0"/>
        <v>1560</v>
      </c>
      <c r="H11" s="15">
        <v>1150</v>
      </c>
      <c r="I11" s="16">
        <v>1150</v>
      </c>
      <c r="J11" s="16">
        <v>1150</v>
      </c>
      <c r="K11" s="16">
        <v>1150</v>
      </c>
      <c r="L11" s="16">
        <v>1150</v>
      </c>
      <c r="O11" s="24">
        <v>250</v>
      </c>
    </row>
    <row r="12" spans="2:15" ht="63">
      <c r="B12" s="17">
        <v>6</v>
      </c>
      <c r="C12" s="65" t="s">
        <v>98</v>
      </c>
      <c r="D12" s="65" t="s">
        <v>99</v>
      </c>
      <c r="E12" s="19">
        <v>3</v>
      </c>
      <c r="F12" s="20">
        <v>480</v>
      </c>
      <c r="G12" s="21">
        <f t="shared" si="0"/>
        <v>1440</v>
      </c>
      <c r="H12" s="15"/>
      <c r="I12" s="16"/>
      <c r="J12" s="16"/>
      <c r="K12" s="16"/>
      <c r="L12" s="16"/>
      <c r="O12" s="24"/>
    </row>
    <row r="13" spans="2:15" ht="47.25">
      <c r="B13" s="58">
        <v>7</v>
      </c>
      <c r="C13" s="65" t="s">
        <v>100</v>
      </c>
      <c r="D13" s="65" t="s">
        <v>101</v>
      </c>
      <c r="E13" s="64">
        <v>3</v>
      </c>
      <c r="F13" s="113">
        <v>150</v>
      </c>
      <c r="G13" s="114">
        <f t="shared" si="0"/>
        <v>450</v>
      </c>
      <c r="H13" s="15"/>
      <c r="I13" s="16"/>
      <c r="J13" s="16"/>
      <c r="K13" s="16"/>
      <c r="L13" s="16"/>
      <c r="O13" s="24"/>
    </row>
    <row r="14" spans="2:15" ht="78.75">
      <c r="B14" s="17">
        <v>8</v>
      </c>
      <c r="C14" s="65" t="s">
        <v>102</v>
      </c>
      <c r="D14" s="65" t="s">
        <v>103</v>
      </c>
      <c r="E14" s="19">
        <v>3</v>
      </c>
      <c r="F14" s="20">
        <v>260</v>
      </c>
      <c r="G14" s="21">
        <f t="shared" si="0"/>
        <v>780</v>
      </c>
      <c r="H14" s="15"/>
      <c r="I14" s="16"/>
      <c r="J14" s="16"/>
      <c r="K14" s="16"/>
      <c r="L14" s="16"/>
      <c r="O14" s="24"/>
    </row>
    <row r="15" spans="2:15" ht="63" customHeight="1">
      <c r="B15" s="17">
        <v>9</v>
      </c>
      <c r="C15" s="65" t="s">
        <v>104</v>
      </c>
      <c r="D15" s="65" t="s">
        <v>105</v>
      </c>
      <c r="E15" s="115" t="s">
        <v>106</v>
      </c>
      <c r="F15" s="115"/>
      <c r="G15" s="115"/>
      <c r="H15" s="15"/>
      <c r="I15" s="16"/>
      <c r="J15" s="16"/>
      <c r="K15" s="16"/>
      <c r="L15" s="16"/>
      <c r="O15" s="24"/>
    </row>
    <row r="16" spans="2:15" ht="47.25">
      <c r="B16" s="17">
        <v>10</v>
      </c>
      <c r="C16" s="65" t="s">
        <v>107</v>
      </c>
      <c r="D16" s="65" t="s">
        <v>108</v>
      </c>
      <c r="E16" s="19">
        <v>3</v>
      </c>
      <c r="F16" s="20">
        <v>260</v>
      </c>
      <c r="G16" s="21">
        <f aca="true" t="shared" si="1" ref="G16:G20">PRODUCT(F16*E16)</f>
        <v>780</v>
      </c>
      <c r="H16" s="15"/>
      <c r="I16" s="16"/>
      <c r="J16" s="16"/>
      <c r="K16" s="16"/>
      <c r="L16" s="16"/>
      <c r="O16" s="24"/>
    </row>
    <row r="17" spans="2:15" ht="47.25">
      <c r="B17" s="17">
        <v>11</v>
      </c>
      <c r="C17" s="65" t="s">
        <v>109</v>
      </c>
      <c r="D17" s="65" t="s">
        <v>110</v>
      </c>
      <c r="E17" s="19">
        <v>5</v>
      </c>
      <c r="F17" s="20">
        <v>260</v>
      </c>
      <c r="G17" s="21">
        <f t="shared" si="1"/>
        <v>1300</v>
      </c>
      <c r="H17" s="15"/>
      <c r="I17" s="16"/>
      <c r="J17" s="16"/>
      <c r="K17" s="16"/>
      <c r="L17" s="16"/>
      <c r="O17" s="24"/>
    </row>
    <row r="18" spans="2:15" ht="47.25">
      <c r="B18" s="17">
        <v>12</v>
      </c>
      <c r="C18" s="18" t="s">
        <v>111</v>
      </c>
      <c r="D18" s="18" t="s">
        <v>112</v>
      </c>
      <c r="E18" s="19">
        <v>3</v>
      </c>
      <c r="F18" s="20">
        <v>230</v>
      </c>
      <c r="G18" s="21">
        <f t="shared" si="1"/>
        <v>690</v>
      </c>
      <c r="H18" s="15">
        <v>850</v>
      </c>
      <c r="I18" s="16">
        <v>850</v>
      </c>
      <c r="J18" s="16">
        <v>850</v>
      </c>
      <c r="K18" s="16">
        <v>850</v>
      </c>
      <c r="L18" s="16">
        <v>850</v>
      </c>
      <c r="O18" s="24">
        <v>170</v>
      </c>
    </row>
    <row r="19" spans="2:15" ht="47.25">
      <c r="B19" s="17">
        <v>14</v>
      </c>
      <c r="C19" s="18" t="s">
        <v>85</v>
      </c>
      <c r="D19" s="18" t="s">
        <v>86</v>
      </c>
      <c r="E19" s="19">
        <v>3</v>
      </c>
      <c r="F19" s="20">
        <f aca="true" t="shared" si="2" ref="F19:F20">O19*1.3</f>
        <v>130</v>
      </c>
      <c r="G19" s="21">
        <f t="shared" si="1"/>
        <v>390</v>
      </c>
      <c r="H19" s="15">
        <v>500</v>
      </c>
      <c r="I19" s="16">
        <v>500</v>
      </c>
      <c r="J19" s="16">
        <v>500</v>
      </c>
      <c r="K19" s="16">
        <v>500</v>
      </c>
      <c r="L19" s="16">
        <v>500</v>
      </c>
      <c r="O19" s="24">
        <v>100</v>
      </c>
    </row>
    <row r="20" spans="1:15" s="119" customFormat="1" ht="16.5">
      <c r="A20"/>
      <c r="B20" s="71">
        <v>15</v>
      </c>
      <c r="C20" s="73" t="s">
        <v>113</v>
      </c>
      <c r="D20" s="73" t="s">
        <v>114</v>
      </c>
      <c r="E20" s="116">
        <v>7</v>
      </c>
      <c r="F20" s="28">
        <f t="shared" si="2"/>
        <v>0</v>
      </c>
      <c r="G20" s="29">
        <f t="shared" si="1"/>
        <v>0</v>
      </c>
      <c r="H20" s="117">
        <v>0</v>
      </c>
      <c r="I20" s="118">
        <v>0</v>
      </c>
      <c r="J20" s="118">
        <v>0</v>
      </c>
      <c r="K20" s="118">
        <v>0</v>
      </c>
      <c r="L20" s="118">
        <v>0</v>
      </c>
      <c r="O20" s="75">
        <v>0</v>
      </c>
    </row>
    <row r="21" spans="2:12" ht="15.75">
      <c r="B21" s="31" t="s">
        <v>35</v>
      </c>
      <c r="C21" s="31"/>
      <c r="D21" s="31"/>
      <c r="E21" s="31"/>
      <c r="F21" s="31"/>
      <c r="G21" s="32">
        <f>SUM(G7:G20)</f>
        <v>8470</v>
      </c>
      <c r="H21" s="33">
        <f>SUM(H7:H20)</f>
        <v>3785</v>
      </c>
      <c r="I21" s="33">
        <f>SUM(I7:I20)</f>
        <v>3785</v>
      </c>
      <c r="J21" s="33">
        <f>SUM(J7:J20)</f>
        <v>3785</v>
      </c>
      <c r="K21" s="33">
        <f>SUM(K7:K20)</f>
        <v>3785</v>
      </c>
      <c r="L21" s="33">
        <f>SUM(L7:L20)</f>
        <v>3785</v>
      </c>
    </row>
    <row r="22" spans="2:12" ht="15.75" customHeight="1">
      <c r="B22" s="34" t="s">
        <v>36</v>
      </c>
      <c r="C22" s="34"/>
      <c r="D22" s="34"/>
      <c r="E22" s="34"/>
      <c r="F22" s="34"/>
      <c r="G22" s="35">
        <v>0.1</v>
      </c>
      <c r="H22" s="36">
        <v>0.1</v>
      </c>
      <c r="I22" s="36">
        <v>0.1</v>
      </c>
      <c r="J22" s="36">
        <v>0.1</v>
      </c>
      <c r="K22" s="36">
        <v>0.1</v>
      </c>
      <c r="L22" s="36">
        <v>0.1</v>
      </c>
    </row>
    <row r="23" spans="2:12" ht="16.5">
      <c r="B23" s="37" t="s">
        <v>37</v>
      </c>
      <c r="C23" s="37"/>
      <c r="D23" s="37"/>
      <c r="E23" s="37"/>
      <c r="F23" s="37"/>
      <c r="G23" s="38">
        <f>G21-G21*G22</f>
        <v>7623</v>
      </c>
      <c r="H23" s="39">
        <f>H21-(H21*H22)</f>
        <v>3406.5</v>
      </c>
      <c r="I23" s="39">
        <f>I21-(I21*I22)</f>
        <v>3406.5</v>
      </c>
      <c r="J23" s="39">
        <f>J21-(J21*J22)</f>
        <v>3406.5</v>
      </c>
      <c r="K23" s="39">
        <f>K21-(K21*K22)</f>
        <v>3406.5</v>
      </c>
      <c r="L23" s="39">
        <f>L21-(L21*L22)</f>
        <v>3406.5</v>
      </c>
    </row>
    <row r="24" spans="2:12" ht="27">
      <c r="B24" s="40" t="s">
        <v>38</v>
      </c>
      <c r="C24" s="40"/>
      <c r="D24" s="40"/>
      <c r="E24" s="40"/>
      <c r="F24" s="40"/>
      <c r="G24" s="41">
        <v>7600</v>
      </c>
      <c r="H24" s="105">
        <f>6*1200</f>
        <v>7200</v>
      </c>
      <c r="I24" s="105">
        <f>6*1300</f>
        <v>7800</v>
      </c>
      <c r="J24" s="105">
        <f>6*1500</f>
        <v>9000</v>
      </c>
      <c r="K24" s="105">
        <f>7*450</f>
        <v>3150</v>
      </c>
      <c r="L24" s="105">
        <v>0</v>
      </c>
    </row>
    <row r="26" spans="2:7" ht="36.75" customHeight="1">
      <c r="B26" s="42" t="s">
        <v>39</v>
      </c>
      <c r="C26" s="43" t="s">
        <v>40</v>
      </c>
      <c r="D26" s="43"/>
      <c r="E26" s="43"/>
      <c r="F26" s="43"/>
      <c r="G26" s="43"/>
    </row>
    <row r="27" spans="2:7" ht="49.5" customHeight="1">
      <c r="B27" s="42" t="s">
        <v>41</v>
      </c>
      <c r="C27" s="43" t="s">
        <v>42</v>
      </c>
      <c r="D27" s="43"/>
      <c r="E27" s="43"/>
      <c r="F27" s="43"/>
      <c r="G27" s="43"/>
    </row>
    <row r="28" spans="2:7" ht="15.75" customHeight="1">
      <c r="B28" t="s">
        <v>115</v>
      </c>
      <c r="C28" s="43" t="s">
        <v>116</v>
      </c>
      <c r="D28" s="43"/>
      <c r="E28" s="43"/>
      <c r="F28" s="43"/>
      <c r="G28" s="43"/>
    </row>
    <row r="29" spans="6:7" ht="21">
      <c r="F29" s="45" t="s">
        <v>43</v>
      </c>
      <c r="G29" s="46">
        <f>G24/6</f>
        <v>1266.6666666666667</v>
      </c>
    </row>
    <row r="31" spans="6:7" ht="21">
      <c r="F31" s="45" t="s">
        <v>44</v>
      </c>
      <c r="G31" s="46">
        <v>1300</v>
      </c>
    </row>
  </sheetData>
  <sheetProtection selectLockedCells="1" selectUnlockedCells="1"/>
  <mergeCells count="11">
    <mergeCell ref="B3:G3"/>
    <mergeCell ref="B4:G4"/>
    <mergeCell ref="B5:G5"/>
    <mergeCell ref="E15:G15"/>
    <mergeCell ref="B21:F21"/>
    <mergeCell ref="B22:F22"/>
    <mergeCell ref="B23:F23"/>
    <mergeCell ref="B24:F24"/>
    <mergeCell ref="C26:G26"/>
    <mergeCell ref="C27:G27"/>
    <mergeCell ref="C28:G2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M33"/>
  <sheetViews>
    <sheetView workbookViewId="0" topLeftCell="A1">
      <selection activeCell="T7" sqref="T7"/>
    </sheetView>
  </sheetViews>
  <sheetFormatPr defaultColWidth="8.00390625" defaultRowHeight="15"/>
  <cols>
    <col min="1" max="1" width="9.00390625" style="0" customWidth="1"/>
    <col min="2" max="2" width="6.57421875" style="0" customWidth="1"/>
    <col min="3" max="3" width="28.421875" style="0" customWidth="1"/>
    <col min="4" max="4" width="58.00390625" style="0" customWidth="1"/>
    <col min="5" max="5" width="10.7109375" style="0" customWidth="1"/>
    <col min="6" max="6" width="13.28125" style="0" customWidth="1"/>
    <col min="7" max="7" width="16.57421875" style="0" customWidth="1"/>
    <col min="8" max="8" width="15.421875" style="0" hidden="1" customWidth="1"/>
    <col min="9" max="9" width="17.00390625" style="0" hidden="1" customWidth="1"/>
    <col min="10" max="10" width="17.421875" style="0" hidden="1" customWidth="1"/>
    <col min="11" max="11" width="14.57421875" style="0" hidden="1" customWidth="1"/>
    <col min="12" max="12" width="13.140625" style="0" hidden="1" customWidth="1"/>
    <col min="13" max="13" width="9.00390625" style="0" hidden="1" customWidth="1"/>
    <col min="14" max="16384" width="9.00390625" style="0" customWidth="1"/>
  </cols>
  <sheetData>
    <row r="1" ht="18.75">
      <c r="G1" s="47"/>
    </row>
    <row r="2" ht="15.75">
      <c r="B2" s="2" t="s">
        <v>0</v>
      </c>
    </row>
    <row r="3" spans="2:7" ht="24" customHeight="1">
      <c r="B3" s="3" t="s">
        <v>117</v>
      </c>
      <c r="C3" s="3"/>
      <c r="D3" s="3"/>
      <c r="E3" s="3"/>
      <c r="F3" s="3"/>
      <c r="G3" s="3"/>
    </row>
    <row r="4" spans="2:7" ht="28.5" customHeight="1">
      <c r="B4" s="4" t="s">
        <v>2</v>
      </c>
      <c r="C4" s="4"/>
      <c r="D4" s="4"/>
      <c r="E4" s="4"/>
      <c r="F4" s="4"/>
      <c r="G4" s="4"/>
    </row>
    <row r="5" spans="2:7" ht="93.75" customHeight="1">
      <c r="B5" s="5" t="s">
        <v>118</v>
      </c>
      <c r="C5" s="5"/>
      <c r="D5" s="5"/>
      <c r="E5" s="5"/>
      <c r="F5" s="5"/>
      <c r="G5" s="5"/>
    </row>
    <row r="6" spans="2:12" ht="81.75" customHeight="1">
      <c r="B6" s="6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8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</row>
    <row r="7" spans="2:13" ht="46.5" customHeight="1">
      <c r="B7" s="10">
        <v>1</v>
      </c>
      <c r="C7" s="11" t="s">
        <v>15</v>
      </c>
      <c r="D7" s="11" t="s">
        <v>16</v>
      </c>
      <c r="E7" s="12">
        <v>1</v>
      </c>
      <c r="F7" s="13">
        <v>0</v>
      </c>
      <c r="G7" s="120">
        <f aca="true" t="shared" si="0" ref="G7:G16">E7*F7</f>
        <v>0</v>
      </c>
      <c r="H7" s="15">
        <v>400</v>
      </c>
      <c r="I7" s="16">
        <v>400</v>
      </c>
      <c r="J7" s="16">
        <v>400</v>
      </c>
      <c r="K7" s="16">
        <v>400</v>
      </c>
      <c r="L7" s="16">
        <v>400</v>
      </c>
      <c r="M7" s="13">
        <v>400</v>
      </c>
    </row>
    <row r="8" spans="2:13" ht="37.5" customHeight="1">
      <c r="B8" s="17">
        <v>2</v>
      </c>
      <c r="C8" s="18" t="s">
        <v>17</v>
      </c>
      <c r="D8" s="18" t="s">
        <v>18</v>
      </c>
      <c r="E8" s="19">
        <v>6</v>
      </c>
      <c r="F8" s="20">
        <v>40</v>
      </c>
      <c r="G8" s="121">
        <f t="shared" si="0"/>
        <v>240</v>
      </c>
      <c r="H8" s="15">
        <v>245</v>
      </c>
      <c r="I8" s="16">
        <v>245</v>
      </c>
      <c r="J8" s="16">
        <v>245</v>
      </c>
      <c r="K8" s="16">
        <v>245</v>
      </c>
      <c r="L8" s="16">
        <v>245</v>
      </c>
      <c r="M8" s="22">
        <v>30</v>
      </c>
    </row>
    <row r="9" spans="2:13" ht="45.75" customHeight="1">
      <c r="B9" s="17">
        <v>3</v>
      </c>
      <c r="C9" s="18" t="s">
        <v>19</v>
      </c>
      <c r="D9" s="18" t="s">
        <v>20</v>
      </c>
      <c r="E9" s="23">
        <v>6</v>
      </c>
      <c r="F9" s="20">
        <v>40</v>
      </c>
      <c r="G9" s="121">
        <f t="shared" si="0"/>
        <v>240</v>
      </c>
      <c r="H9" s="15">
        <v>140</v>
      </c>
      <c r="I9" s="16">
        <v>140</v>
      </c>
      <c r="J9" s="16">
        <v>140</v>
      </c>
      <c r="K9" s="16">
        <v>140</v>
      </c>
      <c r="L9" s="16">
        <v>140</v>
      </c>
      <c r="M9" s="20">
        <v>30</v>
      </c>
    </row>
    <row r="10" spans="2:13" ht="35.25" customHeight="1">
      <c r="B10" s="17">
        <v>4</v>
      </c>
      <c r="C10" s="122" t="s">
        <v>111</v>
      </c>
      <c r="D10" s="18" t="s">
        <v>119</v>
      </c>
      <c r="E10" s="19">
        <v>5</v>
      </c>
      <c r="F10" s="20">
        <v>230</v>
      </c>
      <c r="G10" s="121">
        <f t="shared" si="0"/>
        <v>1150</v>
      </c>
      <c r="H10" s="15">
        <v>850</v>
      </c>
      <c r="I10" s="16">
        <v>850</v>
      </c>
      <c r="J10" s="16">
        <v>850</v>
      </c>
      <c r="K10" s="16">
        <v>850</v>
      </c>
      <c r="L10" s="16">
        <v>850</v>
      </c>
      <c r="M10" s="98">
        <v>170</v>
      </c>
    </row>
    <row r="11" spans="2:13" ht="33.75" customHeight="1">
      <c r="B11" s="17">
        <v>5</v>
      </c>
      <c r="C11" s="18" t="s">
        <v>31</v>
      </c>
      <c r="D11" s="18" t="s">
        <v>32</v>
      </c>
      <c r="E11" s="19">
        <v>5</v>
      </c>
      <c r="F11" s="20">
        <f aca="true" t="shared" si="1" ref="F11:F12">M11*1.3</f>
        <v>260</v>
      </c>
      <c r="G11" s="121">
        <f t="shared" si="0"/>
        <v>1300</v>
      </c>
      <c r="H11" s="15">
        <v>950</v>
      </c>
      <c r="I11" s="16">
        <v>950</v>
      </c>
      <c r="J11" s="16">
        <v>950</v>
      </c>
      <c r="K11" s="16">
        <v>950</v>
      </c>
      <c r="L11" s="16">
        <v>950</v>
      </c>
      <c r="M11" s="24">
        <v>200</v>
      </c>
    </row>
    <row r="12" spans="2:13" ht="40.5" customHeight="1">
      <c r="B12" s="17">
        <v>6</v>
      </c>
      <c r="C12" s="18" t="s">
        <v>120</v>
      </c>
      <c r="D12" s="18" t="s">
        <v>121</v>
      </c>
      <c r="E12" s="19">
        <v>2</v>
      </c>
      <c r="F12" s="20">
        <f t="shared" si="1"/>
        <v>390</v>
      </c>
      <c r="G12" s="121">
        <f t="shared" si="0"/>
        <v>780</v>
      </c>
      <c r="H12" s="15">
        <v>500</v>
      </c>
      <c r="I12" s="16">
        <v>500</v>
      </c>
      <c r="J12" s="16">
        <v>500</v>
      </c>
      <c r="K12" s="16">
        <v>500</v>
      </c>
      <c r="L12" s="16">
        <v>500</v>
      </c>
      <c r="M12" s="24">
        <v>300</v>
      </c>
    </row>
    <row r="13" spans="2:13" ht="52.5" customHeight="1">
      <c r="B13" s="17">
        <v>7</v>
      </c>
      <c r="C13" s="18" t="s">
        <v>23</v>
      </c>
      <c r="D13" s="18" t="s">
        <v>24</v>
      </c>
      <c r="E13" s="19">
        <v>2</v>
      </c>
      <c r="F13" s="20">
        <v>650</v>
      </c>
      <c r="G13" s="121">
        <f t="shared" si="0"/>
        <v>1300</v>
      </c>
      <c r="H13" s="15">
        <v>800</v>
      </c>
      <c r="I13" s="16">
        <v>800</v>
      </c>
      <c r="J13" s="16">
        <v>800</v>
      </c>
      <c r="K13" s="16">
        <v>800</v>
      </c>
      <c r="L13" s="16">
        <v>800</v>
      </c>
      <c r="M13" s="24">
        <v>400</v>
      </c>
    </row>
    <row r="14" spans="2:13" ht="57.75" customHeight="1">
      <c r="B14" s="17">
        <v>8</v>
      </c>
      <c r="C14" s="18" t="s">
        <v>122</v>
      </c>
      <c r="D14" s="18" t="s">
        <v>28</v>
      </c>
      <c r="E14" s="19">
        <v>4</v>
      </c>
      <c r="F14" s="20">
        <v>500</v>
      </c>
      <c r="G14" s="121">
        <f t="shared" si="0"/>
        <v>2000</v>
      </c>
      <c r="H14" s="15">
        <v>1800</v>
      </c>
      <c r="I14" s="16">
        <v>1800</v>
      </c>
      <c r="J14" s="16">
        <v>1800</v>
      </c>
      <c r="K14" s="16">
        <v>1800</v>
      </c>
      <c r="L14" s="16">
        <v>1800</v>
      </c>
      <c r="M14" s="24">
        <v>480</v>
      </c>
    </row>
    <row r="15" spans="2:13" ht="95.25">
      <c r="B15" s="17">
        <v>9</v>
      </c>
      <c r="C15" s="18" t="s">
        <v>29</v>
      </c>
      <c r="D15" s="18" t="s">
        <v>30</v>
      </c>
      <c r="E15" s="19">
        <v>6</v>
      </c>
      <c r="F15" s="20">
        <f>M15*1.3</f>
        <v>130</v>
      </c>
      <c r="G15" s="121">
        <f t="shared" si="0"/>
        <v>780</v>
      </c>
      <c r="H15" s="15">
        <v>500</v>
      </c>
      <c r="I15" s="16">
        <v>500</v>
      </c>
      <c r="J15" s="16">
        <v>500</v>
      </c>
      <c r="K15" s="16">
        <v>500</v>
      </c>
      <c r="L15" s="16">
        <v>500</v>
      </c>
      <c r="M15" s="123">
        <v>100</v>
      </c>
    </row>
    <row r="16" spans="2:13" ht="63.75">
      <c r="B16" s="25">
        <v>10</v>
      </c>
      <c r="C16" s="73" t="s">
        <v>25</v>
      </c>
      <c r="D16" s="73" t="s">
        <v>26</v>
      </c>
      <c r="E16" s="116">
        <v>3</v>
      </c>
      <c r="F16" s="101">
        <v>260</v>
      </c>
      <c r="G16" s="124">
        <f t="shared" si="0"/>
        <v>780</v>
      </c>
      <c r="H16" s="15"/>
      <c r="I16" s="16"/>
      <c r="J16" s="16"/>
      <c r="K16" s="16"/>
      <c r="L16" s="16"/>
      <c r="M16" s="125"/>
    </row>
    <row r="17" spans="2:12" ht="22.5" customHeight="1">
      <c r="B17" s="31" t="s">
        <v>35</v>
      </c>
      <c r="C17" s="31"/>
      <c r="D17" s="31"/>
      <c r="E17" s="31"/>
      <c r="F17" s="31"/>
      <c r="G17" s="32">
        <f>SUM(G7:G16)</f>
        <v>8570</v>
      </c>
      <c r="H17" s="33">
        <f>SUM(H7:H15)</f>
        <v>6185</v>
      </c>
      <c r="I17" s="33">
        <f>SUM(I7:I15)</f>
        <v>6185</v>
      </c>
      <c r="J17" s="33">
        <f>SUM(J7:J15)</f>
        <v>6185</v>
      </c>
      <c r="K17" s="33">
        <f>SUM(K7:K15)</f>
        <v>6185</v>
      </c>
      <c r="L17" s="33">
        <f>SUM(L7:L15)</f>
        <v>6185</v>
      </c>
    </row>
    <row r="18" spans="2:12" ht="20.25" customHeight="1">
      <c r="B18" s="34" t="s">
        <v>36</v>
      </c>
      <c r="C18" s="34"/>
      <c r="D18" s="34"/>
      <c r="E18" s="34"/>
      <c r="F18" s="34"/>
      <c r="G18" s="35">
        <v>0.1</v>
      </c>
      <c r="H18" s="36">
        <v>0.1</v>
      </c>
      <c r="I18" s="36">
        <v>0.1</v>
      </c>
      <c r="J18" s="36">
        <v>0.1</v>
      </c>
      <c r="K18" s="36">
        <v>0.1</v>
      </c>
      <c r="L18" s="36">
        <v>0.1</v>
      </c>
    </row>
    <row r="19" spans="2:12" ht="18" customHeight="1">
      <c r="B19" s="37" t="s">
        <v>37</v>
      </c>
      <c r="C19" s="37"/>
      <c r="D19" s="37"/>
      <c r="E19" s="37"/>
      <c r="F19" s="37"/>
      <c r="G19" s="38">
        <f>G17-G17*G18</f>
        <v>7713</v>
      </c>
      <c r="H19" s="36"/>
      <c r="I19" s="36"/>
      <c r="J19" s="36"/>
      <c r="K19" s="36"/>
      <c r="L19" s="36"/>
    </row>
    <row r="20" spans="2:12" ht="27" customHeight="1">
      <c r="B20" s="40" t="s">
        <v>38</v>
      </c>
      <c r="C20" s="40"/>
      <c r="D20" s="40"/>
      <c r="E20" s="40"/>
      <c r="F20" s="40"/>
      <c r="G20" s="41">
        <v>7700</v>
      </c>
      <c r="H20" s="39">
        <f>H17-(H17*H18)</f>
        <v>5566.5</v>
      </c>
      <c r="I20" s="39">
        <f>I17-(I17*I18)</f>
        <v>5566.5</v>
      </c>
      <c r="J20" s="39">
        <f>J17-(J17*J18)</f>
        <v>5566.5</v>
      </c>
      <c r="K20" s="39">
        <f>K17-(K17*K18)</f>
        <v>5566.5</v>
      </c>
      <c r="L20" s="39">
        <f>L17-(L17*L18)</f>
        <v>5566.5</v>
      </c>
    </row>
    <row r="21" spans="2:12" ht="24.75" customHeight="1" hidden="1">
      <c r="B21" s="126" t="s">
        <v>87</v>
      </c>
      <c r="C21" s="126"/>
      <c r="D21" s="126"/>
      <c r="E21" s="126"/>
      <c r="F21" s="126"/>
      <c r="G21" s="105">
        <f>6*1100</f>
        <v>6600</v>
      </c>
      <c r="H21" s="105">
        <f>6*1200</f>
        <v>7200</v>
      </c>
      <c r="I21" s="105">
        <f>6*1300</f>
        <v>7800</v>
      </c>
      <c r="J21" s="105">
        <f>6*1500</f>
        <v>9000</v>
      </c>
      <c r="K21" s="105">
        <f>7*450</f>
        <v>3150</v>
      </c>
      <c r="L21" s="105">
        <v>0</v>
      </c>
    </row>
    <row r="22" spans="2:12" ht="23.25" customHeight="1" hidden="1">
      <c r="B22" s="127" t="s">
        <v>88</v>
      </c>
      <c r="C22" s="127"/>
      <c r="D22" s="127"/>
      <c r="E22" s="127"/>
      <c r="F22" s="127"/>
      <c r="G22" s="36">
        <v>0.05</v>
      </c>
      <c r="H22" s="36">
        <v>0.05</v>
      </c>
      <c r="I22" s="36">
        <v>0.05</v>
      </c>
      <c r="J22" s="36">
        <v>0.05</v>
      </c>
      <c r="K22" s="36">
        <v>0.05</v>
      </c>
      <c r="L22" s="36">
        <v>0</v>
      </c>
    </row>
    <row r="23" spans="2:12" ht="26.25" customHeight="1" hidden="1">
      <c r="B23" s="126" t="s">
        <v>89</v>
      </c>
      <c r="C23" s="126"/>
      <c r="D23" s="126"/>
      <c r="E23" s="126"/>
      <c r="F23" s="126"/>
      <c r="G23" s="105">
        <f>G21-(G21*G22)</f>
        <v>6270</v>
      </c>
      <c r="H23" s="105">
        <f>H21-(H21*H22)</f>
        <v>6840</v>
      </c>
      <c r="I23" s="105">
        <f>I21-(I21*I22)</f>
        <v>7410</v>
      </c>
      <c r="J23" s="105">
        <f>J21-(J21*J22)</f>
        <v>8550</v>
      </c>
      <c r="K23" s="105">
        <f>K21-(K21*K22)</f>
        <v>2992.5</v>
      </c>
      <c r="L23" s="105">
        <f>L21-(L21*L22)</f>
        <v>0</v>
      </c>
    </row>
    <row r="24" spans="2:12" ht="21" customHeight="1" hidden="1">
      <c r="B24" s="128" t="s">
        <v>90</v>
      </c>
      <c r="C24" s="128"/>
      <c r="D24" s="128"/>
      <c r="E24" s="128"/>
      <c r="F24" s="128"/>
      <c r="G24" s="106">
        <f>G20+G23</f>
        <v>13970</v>
      </c>
      <c r="H24" s="106">
        <f>H20+H23</f>
        <v>12406.5</v>
      </c>
      <c r="I24" s="106">
        <f>I20+I23</f>
        <v>12976.5</v>
      </c>
      <c r="J24" s="106">
        <f>J20+J23</f>
        <v>14116.5</v>
      </c>
      <c r="K24" s="106">
        <f>K20+K23</f>
        <v>8559</v>
      </c>
      <c r="L24" s="106">
        <f>L20+L23</f>
        <v>5566.5</v>
      </c>
    </row>
    <row r="25" spans="2:12" ht="24.75" customHeight="1" hidden="1">
      <c r="B25" s="129" t="s">
        <v>91</v>
      </c>
      <c r="C25" s="129"/>
      <c r="D25" s="129"/>
      <c r="E25" s="129"/>
      <c r="F25" s="129"/>
      <c r="G25" s="107">
        <v>11840</v>
      </c>
      <c r="H25" s="107">
        <v>12410</v>
      </c>
      <c r="I25" s="107">
        <v>12980</v>
      </c>
      <c r="J25" s="107">
        <v>14120</v>
      </c>
      <c r="K25" s="107">
        <v>8560</v>
      </c>
      <c r="L25" s="107">
        <v>5570</v>
      </c>
    </row>
    <row r="26" spans="2:12" s="108" customFormat="1" ht="18.75" customHeight="1" hidden="1">
      <c r="B26" s="130" t="s">
        <v>92</v>
      </c>
      <c r="C26" s="130"/>
      <c r="D26" s="130"/>
      <c r="E26" s="130"/>
      <c r="F26" s="130"/>
      <c r="G26" s="109">
        <f>G25/6</f>
        <v>1973.3333333333333</v>
      </c>
      <c r="H26" s="109">
        <f>H25/6</f>
        <v>2068.3333333333335</v>
      </c>
      <c r="I26" s="109">
        <f>I25/6</f>
        <v>2163.3333333333335</v>
      </c>
      <c r="J26" s="109">
        <f>J25/6</f>
        <v>2353.3333333333335</v>
      </c>
      <c r="K26" s="109">
        <f>K25/7</f>
        <v>1222.857142857143</v>
      </c>
      <c r="L26" s="109">
        <f>L25/6</f>
        <v>928.3333333333334</v>
      </c>
    </row>
    <row r="27" ht="15" hidden="1"/>
    <row r="29" spans="2:7" ht="36.75" customHeight="1">
      <c r="B29" s="42" t="s">
        <v>39</v>
      </c>
      <c r="C29" s="43" t="s">
        <v>40</v>
      </c>
      <c r="D29" s="43"/>
      <c r="E29" s="43"/>
      <c r="F29" s="43"/>
      <c r="G29" s="43"/>
    </row>
    <row r="30" spans="2:7" ht="45.75" customHeight="1">
      <c r="B30" s="42" t="s">
        <v>41</v>
      </c>
      <c r="C30" s="43" t="s">
        <v>42</v>
      </c>
      <c r="D30" s="43"/>
      <c r="E30" s="43"/>
      <c r="F30" s="43"/>
      <c r="G30" s="43"/>
    </row>
    <row r="31" spans="6:7" ht="21">
      <c r="F31" s="45" t="s">
        <v>43</v>
      </c>
      <c r="G31" s="46">
        <f>G20/6</f>
        <v>1283.3333333333333</v>
      </c>
    </row>
    <row r="33" spans="6:7" ht="21">
      <c r="F33" s="45" t="s">
        <v>44</v>
      </c>
      <c r="G33" s="46">
        <v>1300</v>
      </c>
    </row>
  </sheetData>
  <sheetProtection selectLockedCells="1" selectUnlockedCells="1"/>
  <mergeCells count="15">
    <mergeCell ref="B3:G3"/>
    <mergeCell ref="B4:G4"/>
    <mergeCell ref="B5:G5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C29:G29"/>
    <mergeCell ref="C30:G30"/>
  </mergeCells>
  <printOptions/>
  <pageMargins left="0.4798611111111111" right="0.3798611111111111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L36"/>
  <sheetViews>
    <sheetView zoomScale="92" zoomScaleNormal="92" workbookViewId="0" topLeftCell="A13">
      <selection activeCell="B3" sqref="B3"/>
    </sheetView>
  </sheetViews>
  <sheetFormatPr defaultColWidth="8.00390625" defaultRowHeight="15"/>
  <cols>
    <col min="1" max="1" width="9.00390625" style="0" customWidth="1"/>
    <col min="2" max="2" width="9.28125" style="131" customWidth="1"/>
    <col min="3" max="3" width="37.28125" style="0" customWidth="1"/>
    <col min="4" max="4" width="65.28125" style="0" customWidth="1"/>
    <col min="5" max="5" width="10.8515625" style="0" customWidth="1"/>
    <col min="6" max="6" width="14.7109375" style="0" customWidth="1"/>
    <col min="7" max="7" width="18.00390625" style="0" hidden="1" customWidth="1"/>
    <col min="8" max="8" width="16.28125" style="0" hidden="1" customWidth="1"/>
    <col min="9" max="9" width="18.00390625" style="0" hidden="1" customWidth="1"/>
    <col min="10" max="10" width="0.9921875" style="0" hidden="1" customWidth="1"/>
    <col min="11" max="11" width="19.00390625" style="0" customWidth="1"/>
    <col min="12" max="12" width="9.00390625" style="0" hidden="1" customWidth="1"/>
    <col min="13" max="16384" width="9.00390625" style="0" customWidth="1"/>
  </cols>
  <sheetData>
    <row r="1" ht="18.75">
      <c r="K1" s="47"/>
    </row>
    <row r="2" ht="15.75"/>
    <row r="3" spans="2:11" ht="29.25" customHeight="1">
      <c r="B3" s="48" t="s">
        <v>123</v>
      </c>
      <c r="C3" s="48"/>
      <c r="D3" s="48"/>
      <c r="E3" s="48"/>
      <c r="F3" s="48"/>
      <c r="G3" s="48"/>
      <c r="H3" s="48"/>
      <c r="I3" s="48"/>
      <c r="J3" s="48"/>
      <c r="K3" s="48"/>
    </row>
    <row r="4" spans="2:11" ht="26.25" customHeight="1">
      <c r="B4" s="49" t="s">
        <v>2</v>
      </c>
      <c r="C4" s="49"/>
      <c r="D4" s="49"/>
      <c r="E4" s="49"/>
      <c r="F4" s="49"/>
      <c r="G4" s="49"/>
      <c r="H4" s="49"/>
      <c r="I4" s="49"/>
      <c r="J4" s="49"/>
      <c r="K4" s="49"/>
    </row>
    <row r="5" spans="2:11" ht="41.25" customHeight="1">
      <c r="B5" s="5" t="s">
        <v>124</v>
      </c>
      <c r="C5" s="5"/>
      <c r="D5" s="5"/>
      <c r="E5" s="5"/>
      <c r="F5" s="5"/>
      <c r="G5" s="5"/>
      <c r="H5" s="5"/>
      <c r="I5" s="5"/>
      <c r="J5" s="5"/>
      <c r="K5" s="5"/>
    </row>
    <row r="6" spans="2:11" ht="67.5" customHeight="1">
      <c r="B6" s="6" t="s">
        <v>4</v>
      </c>
      <c r="C6" s="7" t="s">
        <v>5</v>
      </c>
      <c r="D6" s="7" t="s">
        <v>6</v>
      </c>
      <c r="E6" s="7" t="s">
        <v>7</v>
      </c>
      <c r="F6" s="7" t="s">
        <v>125</v>
      </c>
      <c r="G6" s="132" t="s">
        <v>126</v>
      </c>
      <c r="H6" s="132" t="s">
        <v>10</v>
      </c>
      <c r="I6" s="132" t="s">
        <v>11</v>
      </c>
      <c r="J6" s="133" t="s">
        <v>12</v>
      </c>
      <c r="K6" s="8" t="s">
        <v>9</v>
      </c>
    </row>
    <row r="7" spans="2:12" ht="41.25" customHeight="1">
      <c r="B7" s="134">
        <v>1</v>
      </c>
      <c r="C7" s="112" t="s">
        <v>127</v>
      </c>
      <c r="D7" s="112" t="s">
        <v>16</v>
      </c>
      <c r="E7" s="135">
        <v>1</v>
      </c>
      <c r="F7" s="136">
        <v>0</v>
      </c>
      <c r="G7" s="136">
        <f aca="true" t="shared" si="0" ref="G7:G16">PRODUCT(F7*E7)</f>
        <v>0</v>
      </c>
      <c r="H7" s="136">
        <f aca="true" t="shared" si="1" ref="H7:H16">PRODUCT(F7*E7)</f>
        <v>0</v>
      </c>
      <c r="I7" s="136">
        <f aca="true" t="shared" si="2" ref="I7:I16">PRODUCT(F7*E7)</f>
        <v>0</v>
      </c>
      <c r="J7" s="136">
        <f aca="true" t="shared" si="3" ref="J7:J16">PRODUCT(F7*E7)</f>
        <v>0</v>
      </c>
      <c r="K7" s="137">
        <f aca="true" t="shared" si="4" ref="K7:K16">PRODUCT(F7*E7)</f>
        <v>0</v>
      </c>
      <c r="L7" s="138">
        <v>400</v>
      </c>
    </row>
    <row r="8" spans="2:12" ht="42.75" customHeight="1">
      <c r="B8" s="139">
        <v>2</v>
      </c>
      <c r="C8" s="65" t="s">
        <v>128</v>
      </c>
      <c r="D8" s="65" t="s">
        <v>129</v>
      </c>
      <c r="E8" s="70">
        <v>1</v>
      </c>
      <c r="F8" s="97">
        <f aca="true" t="shared" si="5" ref="F8:F9">L8*1.3</f>
        <v>0</v>
      </c>
      <c r="G8" s="97">
        <f t="shared" si="0"/>
        <v>0</v>
      </c>
      <c r="H8" s="97">
        <f t="shared" si="1"/>
        <v>0</v>
      </c>
      <c r="I8" s="97">
        <f t="shared" si="2"/>
        <v>0</v>
      </c>
      <c r="J8" s="97">
        <f t="shared" si="3"/>
        <v>0</v>
      </c>
      <c r="K8" s="96">
        <f t="shared" si="4"/>
        <v>0</v>
      </c>
      <c r="L8" s="140">
        <v>0</v>
      </c>
    </row>
    <row r="9" spans="2:12" ht="37.5" customHeight="1">
      <c r="B9" s="139">
        <v>3</v>
      </c>
      <c r="C9" s="65" t="s">
        <v>130</v>
      </c>
      <c r="D9" s="65" t="s">
        <v>131</v>
      </c>
      <c r="E9" s="64">
        <v>1</v>
      </c>
      <c r="F9" s="97">
        <f t="shared" si="5"/>
        <v>0</v>
      </c>
      <c r="G9" s="97">
        <f t="shared" si="0"/>
        <v>0</v>
      </c>
      <c r="H9" s="97">
        <f t="shared" si="1"/>
        <v>0</v>
      </c>
      <c r="I9" s="97">
        <f t="shared" si="2"/>
        <v>0</v>
      </c>
      <c r="J9" s="97">
        <f t="shared" si="3"/>
        <v>0</v>
      </c>
      <c r="K9" s="96">
        <f t="shared" si="4"/>
        <v>0</v>
      </c>
      <c r="L9" s="141">
        <v>0</v>
      </c>
    </row>
    <row r="10" spans="2:12" ht="93.75" customHeight="1">
      <c r="B10" s="139">
        <v>4</v>
      </c>
      <c r="C10" s="65" t="s">
        <v>132</v>
      </c>
      <c r="D10" s="65" t="s">
        <v>133</v>
      </c>
      <c r="E10" s="64">
        <v>2</v>
      </c>
      <c r="F10" s="97">
        <v>900</v>
      </c>
      <c r="G10" s="97">
        <f t="shared" si="0"/>
        <v>1800</v>
      </c>
      <c r="H10" s="97">
        <f t="shared" si="1"/>
        <v>1800</v>
      </c>
      <c r="I10" s="97">
        <f t="shared" si="2"/>
        <v>1800</v>
      </c>
      <c r="J10" s="97">
        <f t="shared" si="3"/>
        <v>1800</v>
      </c>
      <c r="K10" s="96">
        <f t="shared" si="4"/>
        <v>1800</v>
      </c>
      <c r="L10" s="141">
        <v>700</v>
      </c>
    </row>
    <row r="11" spans="2:12" ht="39.75" customHeight="1">
      <c r="B11" s="139">
        <v>5</v>
      </c>
      <c r="C11" s="65" t="s">
        <v>122</v>
      </c>
      <c r="D11" s="65" t="s">
        <v>28</v>
      </c>
      <c r="E11" s="70">
        <v>2</v>
      </c>
      <c r="F11" s="97">
        <v>500</v>
      </c>
      <c r="G11" s="97">
        <f t="shared" si="0"/>
        <v>1000</v>
      </c>
      <c r="H11" s="97">
        <f t="shared" si="1"/>
        <v>1000</v>
      </c>
      <c r="I11" s="97">
        <f t="shared" si="2"/>
        <v>1000</v>
      </c>
      <c r="J11" s="97">
        <f t="shared" si="3"/>
        <v>1000</v>
      </c>
      <c r="K11" s="96">
        <f t="shared" si="4"/>
        <v>1000</v>
      </c>
      <c r="L11" s="141">
        <v>480</v>
      </c>
    </row>
    <row r="12" spans="2:12" ht="41.25" customHeight="1">
      <c r="B12" s="139">
        <v>6</v>
      </c>
      <c r="C12" s="65" t="s">
        <v>134</v>
      </c>
      <c r="D12" s="65" t="s">
        <v>135</v>
      </c>
      <c r="E12" s="64">
        <v>2</v>
      </c>
      <c r="F12" s="97">
        <v>900</v>
      </c>
      <c r="G12" s="97">
        <f t="shared" si="0"/>
        <v>1800</v>
      </c>
      <c r="H12" s="97">
        <f t="shared" si="1"/>
        <v>1800</v>
      </c>
      <c r="I12" s="97">
        <f t="shared" si="2"/>
        <v>1800</v>
      </c>
      <c r="J12" s="97">
        <f t="shared" si="3"/>
        <v>1800</v>
      </c>
      <c r="K12" s="96">
        <f t="shared" si="4"/>
        <v>1800</v>
      </c>
      <c r="L12" s="141">
        <v>700</v>
      </c>
    </row>
    <row r="13" spans="2:12" ht="112.5" customHeight="1">
      <c r="B13" s="139">
        <v>7</v>
      </c>
      <c r="C13" s="65" t="s">
        <v>136</v>
      </c>
      <c r="D13" s="65" t="s">
        <v>137</v>
      </c>
      <c r="E13" s="70">
        <v>2</v>
      </c>
      <c r="F13" s="97">
        <v>480</v>
      </c>
      <c r="G13" s="97">
        <f t="shared" si="0"/>
        <v>960</v>
      </c>
      <c r="H13" s="97">
        <f t="shared" si="1"/>
        <v>960</v>
      </c>
      <c r="I13" s="97">
        <f t="shared" si="2"/>
        <v>960</v>
      </c>
      <c r="J13" s="97">
        <f t="shared" si="3"/>
        <v>960</v>
      </c>
      <c r="K13" s="96">
        <f t="shared" si="4"/>
        <v>960</v>
      </c>
      <c r="L13" s="141">
        <v>400</v>
      </c>
    </row>
    <row r="14" spans="2:12" ht="83.25" customHeight="1">
      <c r="B14" s="139">
        <v>8</v>
      </c>
      <c r="C14" s="65" t="s">
        <v>138</v>
      </c>
      <c r="D14" s="65" t="s">
        <v>139</v>
      </c>
      <c r="E14" s="64">
        <v>4</v>
      </c>
      <c r="F14" s="97">
        <v>230</v>
      </c>
      <c r="G14" s="97">
        <f t="shared" si="0"/>
        <v>920</v>
      </c>
      <c r="H14" s="97">
        <f t="shared" si="1"/>
        <v>920</v>
      </c>
      <c r="I14" s="97">
        <f t="shared" si="2"/>
        <v>920</v>
      </c>
      <c r="J14" s="97">
        <f t="shared" si="3"/>
        <v>920</v>
      </c>
      <c r="K14" s="96">
        <f t="shared" si="4"/>
        <v>920</v>
      </c>
      <c r="L14" s="142">
        <v>170</v>
      </c>
    </row>
    <row r="15" spans="2:12" ht="33.75" customHeight="1">
      <c r="B15" s="143">
        <v>9</v>
      </c>
      <c r="C15" s="65" t="s">
        <v>19</v>
      </c>
      <c r="D15" s="65" t="s">
        <v>20</v>
      </c>
      <c r="E15" s="70">
        <v>6</v>
      </c>
      <c r="F15" s="97">
        <v>40</v>
      </c>
      <c r="G15" s="97">
        <f t="shared" si="0"/>
        <v>240</v>
      </c>
      <c r="H15" s="97">
        <f t="shared" si="1"/>
        <v>240</v>
      </c>
      <c r="I15" s="97">
        <f t="shared" si="2"/>
        <v>240</v>
      </c>
      <c r="J15" s="97">
        <f t="shared" si="3"/>
        <v>240</v>
      </c>
      <c r="K15" s="96">
        <f t="shared" si="4"/>
        <v>240</v>
      </c>
      <c r="L15" s="144"/>
    </row>
    <row r="16" spans="2:12" ht="26.25" customHeight="1">
      <c r="B16" s="143">
        <v>10</v>
      </c>
      <c r="C16" s="65" t="s">
        <v>17</v>
      </c>
      <c r="D16" s="65" t="s">
        <v>18</v>
      </c>
      <c r="E16" s="64">
        <v>6</v>
      </c>
      <c r="F16" s="97">
        <v>40</v>
      </c>
      <c r="G16" s="97">
        <f t="shared" si="0"/>
        <v>240</v>
      </c>
      <c r="H16" s="97">
        <f t="shared" si="1"/>
        <v>240</v>
      </c>
      <c r="I16" s="97">
        <f t="shared" si="2"/>
        <v>240</v>
      </c>
      <c r="J16" s="97">
        <f t="shared" si="3"/>
        <v>240</v>
      </c>
      <c r="K16" s="96">
        <f t="shared" si="4"/>
        <v>240</v>
      </c>
      <c r="L16" s="144"/>
    </row>
    <row r="17" spans="2:12" ht="70.5" customHeight="1">
      <c r="B17" s="143">
        <v>11</v>
      </c>
      <c r="C17" s="65" t="s">
        <v>140</v>
      </c>
      <c r="D17" s="65" t="s">
        <v>141</v>
      </c>
      <c r="E17" s="115" t="s">
        <v>72</v>
      </c>
      <c r="F17" s="115"/>
      <c r="G17" s="115"/>
      <c r="H17" s="145"/>
      <c r="I17" s="145"/>
      <c r="J17" s="145"/>
      <c r="K17" s="146"/>
      <c r="L17" s="144"/>
    </row>
    <row r="18" spans="2:12" ht="68.25" customHeight="1">
      <c r="B18" s="147">
        <v>12</v>
      </c>
      <c r="C18" s="73" t="s">
        <v>142</v>
      </c>
      <c r="D18" s="73" t="s">
        <v>143</v>
      </c>
      <c r="E18" s="116">
        <v>6</v>
      </c>
      <c r="F18" s="148">
        <v>0</v>
      </c>
      <c r="G18" s="148">
        <f>PRODUCT(F18*E18)</f>
        <v>0</v>
      </c>
      <c r="H18" s="148">
        <f>PRODUCT(F18*E18)</f>
        <v>0</v>
      </c>
      <c r="I18" s="148">
        <f>PRODUCT(F18*E18)</f>
        <v>0</v>
      </c>
      <c r="J18" s="148">
        <f>PRODUCT(F18*E18)</f>
        <v>0</v>
      </c>
      <c r="K18" s="149">
        <v>0</v>
      </c>
      <c r="L18" s="144"/>
    </row>
    <row r="19" spans="2:11" ht="23.25" customHeight="1">
      <c r="B19" s="31" t="s">
        <v>35</v>
      </c>
      <c r="C19" s="31"/>
      <c r="D19" s="31"/>
      <c r="E19" s="31"/>
      <c r="F19" s="31"/>
      <c r="G19" s="150">
        <f>SUM(G7:G18)</f>
        <v>6960</v>
      </c>
      <c r="H19" s="150">
        <f>SUM(H7:H18)</f>
        <v>6960</v>
      </c>
      <c r="I19" s="150">
        <f>SUM(I7:I18)</f>
        <v>6960</v>
      </c>
      <c r="J19" s="150">
        <f>SUM(J7:J18)</f>
        <v>6960</v>
      </c>
      <c r="K19" s="32">
        <f>SUM(K7:K18)</f>
        <v>6960</v>
      </c>
    </row>
    <row r="20" spans="2:11" s="119" customFormat="1" ht="19.5" customHeight="1">
      <c r="B20" s="34" t="s">
        <v>36</v>
      </c>
      <c r="C20" s="34"/>
      <c r="D20" s="34"/>
      <c r="E20" s="34"/>
      <c r="F20" s="34"/>
      <c r="G20" s="36">
        <v>0.2</v>
      </c>
      <c r="H20" s="36">
        <v>0.2</v>
      </c>
      <c r="I20" s="36">
        <v>0.2</v>
      </c>
      <c r="J20" s="36">
        <v>0.2</v>
      </c>
      <c r="K20" s="35">
        <v>0.1</v>
      </c>
    </row>
    <row r="21" spans="2:11" ht="23.25" customHeight="1">
      <c r="B21" s="151" t="s">
        <v>37</v>
      </c>
      <c r="C21" s="151"/>
      <c r="D21" s="151"/>
      <c r="E21" s="151"/>
      <c r="F21" s="151"/>
      <c r="G21" s="152">
        <f>G19-(G19*G20)</f>
        <v>5568</v>
      </c>
      <c r="H21" s="152">
        <f>H19-(H19*H20)</f>
        <v>5568</v>
      </c>
      <c r="I21" s="152">
        <f>I19-(I19*I20)</f>
        <v>5568</v>
      </c>
      <c r="J21" s="152">
        <f>J19-(J19*J20)</f>
        <v>5568</v>
      </c>
      <c r="K21" s="153">
        <f>K19-(K19*K20)</f>
        <v>6264</v>
      </c>
    </row>
    <row r="22" spans="2:11" ht="24" customHeight="1" hidden="1">
      <c r="B22" s="126" t="s">
        <v>87</v>
      </c>
      <c r="C22" s="126"/>
      <c r="D22" s="126"/>
      <c r="E22" s="126"/>
      <c r="F22" s="126"/>
      <c r="G22" s="105" t="e">
        <f>(#REF!*14)/2</f>
        <v>#REF!</v>
      </c>
      <c r="H22" s="105" t="e">
        <f>(#REF!*14)/2</f>
        <v>#REF!</v>
      </c>
      <c r="I22" s="105" t="e">
        <f>(#REF!*14)/2</f>
        <v>#REF!</v>
      </c>
      <c r="J22" s="105" t="e">
        <f>(#REF!*14)/2</f>
        <v>#REF!</v>
      </c>
      <c r="K22" s="105">
        <v>0</v>
      </c>
    </row>
    <row r="23" spans="2:11" ht="21.75" customHeight="1" hidden="1">
      <c r="B23" s="127" t="s">
        <v>88</v>
      </c>
      <c r="C23" s="127"/>
      <c r="D23" s="127"/>
      <c r="E23" s="127"/>
      <c r="F23" s="127"/>
      <c r="G23" s="154">
        <v>0.05</v>
      </c>
      <c r="H23" s="154">
        <v>0.05</v>
      </c>
      <c r="I23" s="154">
        <v>0.05</v>
      </c>
      <c r="J23" s="154">
        <v>0.05</v>
      </c>
      <c r="K23" s="154">
        <v>0.05</v>
      </c>
    </row>
    <row r="24" spans="2:11" ht="26.25" customHeight="1" hidden="1">
      <c r="B24" s="126" t="s">
        <v>89</v>
      </c>
      <c r="C24" s="126"/>
      <c r="D24" s="126"/>
      <c r="E24" s="126"/>
      <c r="F24" s="126"/>
      <c r="G24" s="105" t="e">
        <f>G22-(G22*G23)</f>
        <v>#REF!</v>
      </c>
      <c r="H24" s="105" t="e">
        <f>H22-(H22*H23)</f>
        <v>#REF!</v>
      </c>
      <c r="I24" s="105" t="e">
        <f>I22-(I22*I23)</f>
        <v>#REF!</v>
      </c>
      <c r="J24" s="105" t="e">
        <f>J22-(J22*J23)</f>
        <v>#REF!</v>
      </c>
      <c r="K24" s="105">
        <f>K22-(K22*K23)</f>
        <v>0</v>
      </c>
    </row>
    <row r="25" spans="2:11" ht="21" customHeight="1" hidden="1">
      <c r="B25" s="128" t="s">
        <v>90</v>
      </c>
      <c r="C25" s="128"/>
      <c r="D25" s="128"/>
      <c r="E25" s="128"/>
      <c r="F25" s="128"/>
      <c r="G25" s="106" t="e">
        <f>G21+G24</f>
        <v>#REF!</v>
      </c>
      <c r="H25" s="106" t="e">
        <f>H21+H24</f>
        <v>#REF!</v>
      </c>
      <c r="I25" s="106" t="e">
        <f>I21+I24</f>
        <v>#REF!</v>
      </c>
      <c r="J25" s="106" t="e">
        <f>J21+J24</f>
        <v>#REF!</v>
      </c>
      <c r="K25" s="106">
        <f>K21+K24</f>
        <v>6264</v>
      </c>
    </row>
    <row r="26" spans="2:11" ht="24.75" customHeight="1">
      <c r="B26" s="155" t="s">
        <v>144</v>
      </c>
      <c r="C26" s="155"/>
      <c r="D26" s="155"/>
      <c r="E26" s="155"/>
      <c r="F26" s="155"/>
      <c r="G26" s="107">
        <v>30500</v>
      </c>
      <c r="H26" s="107">
        <v>32000</v>
      </c>
      <c r="I26" s="107">
        <v>34500</v>
      </c>
      <c r="J26" s="107">
        <v>36500</v>
      </c>
      <c r="K26" s="156">
        <v>6300</v>
      </c>
    </row>
    <row r="27" spans="2:11" s="108" customFormat="1" ht="18.75" customHeight="1" hidden="1">
      <c r="B27" s="130" t="s">
        <v>145</v>
      </c>
      <c r="C27" s="130"/>
      <c r="D27" s="130"/>
      <c r="E27" s="130"/>
      <c r="F27" s="130"/>
      <c r="G27" s="109">
        <f>G21/14</f>
        <v>397.7142857142857</v>
      </c>
      <c r="H27" s="109">
        <f>H21/14</f>
        <v>397.7142857142857</v>
      </c>
      <c r="I27" s="109">
        <f>I21/14</f>
        <v>397.7142857142857</v>
      </c>
      <c r="J27" s="109">
        <f>J21/14</f>
        <v>397.7142857142857</v>
      </c>
      <c r="K27" s="109">
        <f>K21/14</f>
        <v>447.42857142857144</v>
      </c>
    </row>
    <row r="28" spans="2:11" ht="15" customHeight="1" hidden="1">
      <c r="B28" s="130" t="s">
        <v>146</v>
      </c>
      <c r="C28" s="130"/>
      <c r="D28" s="130"/>
      <c r="E28" s="130"/>
      <c r="F28" s="130"/>
      <c r="G28" s="109">
        <f>G26/14</f>
        <v>2178.5714285714284</v>
      </c>
      <c r="H28" s="109">
        <f>H26/14</f>
        <v>2285.714285714286</v>
      </c>
      <c r="I28" s="109">
        <f>I26/14</f>
        <v>2464.285714285714</v>
      </c>
      <c r="J28" s="109">
        <f>J26/14</f>
        <v>2607.1428571428573</v>
      </c>
      <c r="K28" s="109">
        <f>K26/14</f>
        <v>450</v>
      </c>
    </row>
    <row r="29" ht="15" hidden="1"/>
    <row r="31" spans="2:11" ht="40.5" customHeight="1">
      <c r="B31" s="157" t="s">
        <v>39</v>
      </c>
      <c r="C31" s="43" t="s">
        <v>40</v>
      </c>
      <c r="D31" s="43"/>
      <c r="E31" s="43"/>
      <c r="F31" s="43"/>
      <c r="G31" s="43"/>
      <c r="H31" s="43"/>
      <c r="I31" s="43"/>
      <c r="J31" s="43"/>
      <c r="K31" s="43"/>
    </row>
    <row r="32" spans="2:11" ht="48.75" customHeight="1">
      <c r="B32" s="157" t="s">
        <v>41</v>
      </c>
      <c r="C32" s="43" t="s">
        <v>42</v>
      </c>
      <c r="D32" s="43"/>
      <c r="E32" s="43"/>
      <c r="F32" s="43"/>
      <c r="G32" s="43"/>
      <c r="H32" s="43"/>
      <c r="I32" s="43"/>
      <c r="J32" s="43"/>
      <c r="K32" s="43"/>
    </row>
    <row r="33" spans="2:7" ht="21.75" customHeight="1">
      <c r="B33" s="158" t="s">
        <v>115</v>
      </c>
      <c r="C33" s="159" t="s">
        <v>116</v>
      </c>
      <c r="D33" s="159"/>
      <c r="E33" s="159"/>
      <c r="F33" s="159"/>
      <c r="G33" s="159"/>
    </row>
    <row r="34" spans="6:11" ht="21">
      <c r="F34" s="45" t="s">
        <v>43</v>
      </c>
      <c r="K34" s="46">
        <f>K26/6</f>
        <v>1050</v>
      </c>
    </row>
    <row r="36" spans="6:11" ht="21">
      <c r="F36" s="45" t="s">
        <v>44</v>
      </c>
      <c r="K36" s="46">
        <v>1050</v>
      </c>
    </row>
  </sheetData>
  <sheetProtection selectLockedCells="1" selectUnlockedCells="1"/>
  <mergeCells count="17">
    <mergeCell ref="B3:K3"/>
    <mergeCell ref="B4:K4"/>
    <mergeCell ref="B5:K5"/>
    <mergeCell ref="E17:G17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C31:K31"/>
    <mergeCell ref="C32:K32"/>
    <mergeCell ref="C33:G3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S35"/>
  <sheetViews>
    <sheetView zoomScale="86" zoomScaleNormal="86" workbookViewId="0" topLeftCell="A1">
      <selection activeCell="A1" sqref="A1"/>
    </sheetView>
  </sheetViews>
  <sheetFormatPr defaultColWidth="8.00390625" defaultRowHeight="15"/>
  <cols>
    <col min="1" max="1" width="9.00390625" style="0" customWidth="1"/>
    <col min="2" max="2" width="6.57421875" style="131" customWidth="1"/>
    <col min="3" max="3" width="49.140625" style="0" customWidth="1"/>
    <col min="4" max="4" width="67.7109375" style="0" customWidth="1"/>
    <col min="5" max="5" width="11.421875" style="0" customWidth="1"/>
    <col min="6" max="6" width="14.57421875" style="0" customWidth="1"/>
    <col min="7" max="7" width="18.00390625" style="0" hidden="1" customWidth="1"/>
    <col min="8" max="8" width="16.28125" style="0" hidden="1" customWidth="1"/>
    <col min="9" max="9" width="18.00390625" style="0" hidden="1" customWidth="1"/>
    <col min="10" max="10" width="18.140625" style="0" hidden="1" customWidth="1"/>
    <col min="11" max="11" width="17.7109375" style="0" customWidth="1"/>
    <col min="12" max="16384" width="9.00390625" style="0" customWidth="1"/>
  </cols>
  <sheetData>
    <row r="1" spans="11:19" ht="26.25" customHeight="1">
      <c r="K1" s="47"/>
      <c r="L1" s="160"/>
      <c r="M1" s="160"/>
      <c r="N1" s="160"/>
      <c r="O1" s="160"/>
      <c r="P1" s="160"/>
      <c r="Q1" s="160"/>
      <c r="R1" s="160"/>
      <c r="S1" s="160"/>
    </row>
    <row r="2" ht="15.75">
      <c r="B2" s="2" t="s">
        <v>0</v>
      </c>
    </row>
    <row r="3" spans="2:11" ht="51" customHeight="1">
      <c r="B3" s="48" t="s">
        <v>147</v>
      </c>
      <c r="C3" s="48"/>
      <c r="D3" s="48"/>
      <c r="E3" s="48"/>
      <c r="F3" s="48"/>
      <c r="G3" s="48"/>
      <c r="H3" s="48"/>
      <c r="I3" s="48"/>
      <c r="J3" s="48"/>
      <c r="K3" s="48"/>
    </row>
    <row r="4" spans="2:11" ht="26.25" customHeight="1">
      <c r="B4" s="49" t="s">
        <v>2</v>
      </c>
      <c r="C4" s="49"/>
      <c r="D4" s="49"/>
      <c r="E4" s="49"/>
      <c r="F4" s="49"/>
      <c r="G4" s="49"/>
      <c r="H4" s="49"/>
      <c r="I4" s="49"/>
      <c r="J4" s="49"/>
      <c r="K4" s="49"/>
    </row>
    <row r="5" spans="2:11" ht="64.5" customHeight="1">
      <c r="B5" s="161" t="s">
        <v>148</v>
      </c>
      <c r="C5" s="161"/>
      <c r="D5" s="161"/>
      <c r="E5" s="161"/>
      <c r="F5" s="161"/>
      <c r="G5" s="161"/>
      <c r="H5" s="161"/>
      <c r="I5" s="161"/>
      <c r="J5" s="161"/>
      <c r="K5" s="161"/>
    </row>
    <row r="6" spans="2:11" ht="73.5" customHeight="1">
      <c r="B6" s="6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132" t="s">
        <v>126</v>
      </c>
      <c r="H6" s="132" t="s">
        <v>10</v>
      </c>
      <c r="I6" s="132" t="s">
        <v>11</v>
      </c>
      <c r="J6" s="133" t="s">
        <v>12</v>
      </c>
      <c r="K6" s="8" t="s">
        <v>9</v>
      </c>
    </row>
    <row r="7" spans="2:11" ht="55.5" customHeight="1">
      <c r="B7" s="10">
        <v>1</v>
      </c>
      <c r="C7" s="11" t="s">
        <v>149</v>
      </c>
      <c r="D7" s="11" t="s">
        <v>16</v>
      </c>
      <c r="E7" s="12">
        <v>1</v>
      </c>
      <c r="F7" s="13">
        <v>0</v>
      </c>
      <c r="G7" s="13">
        <f aca="true" t="shared" si="0" ref="G7:G8">PRODUCT(F7*E7)</f>
        <v>0</v>
      </c>
      <c r="H7" s="162">
        <f aca="true" t="shared" si="1" ref="H7:H8">PRODUCT(F7*E7)</f>
        <v>0</v>
      </c>
      <c r="I7" s="11">
        <f aca="true" t="shared" si="2" ref="I7:I8">PRODUCT(F7*E7)</f>
        <v>0</v>
      </c>
      <c r="J7" s="11">
        <f aca="true" t="shared" si="3" ref="J7:J8">PRODUCT(F7*E7)</f>
        <v>0</v>
      </c>
      <c r="K7" s="14">
        <f aca="true" t="shared" si="4" ref="K7:K18">PRODUCT(F7*E7)</f>
        <v>0</v>
      </c>
    </row>
    <row r="8" spans="2:11" ht="72.75" customHeight="1">
      <c r="B8" s="17">
        <v>2</v>
      </c>
      <c r="C8" s="18" t="s">
        <v>150</v>
      </c>
      <c r="D8" s="18" t="s">
        <v>16</v>
      </c>
      <c r="E8" s="23">
        <v>1</v>
      </c>
      <c r="F8" s="20">
        <v>520</v>
      </c>
      <c r="G8" s="20">
        <f t="shared" si="0"/>
        <v>520</v>
      </c>
      <c r="H8" s="163">
        <f t="shared" si="1"/>
        <v>520</v>
      </c>
      <c r="I8" s="18">
        <f t="shared" si="2"/>
        <v>520</v>
      </c>
      <c r="J8" s="18">
        <f t="shared" si="3"/>
        <v>520</v>
      </c>
      <c r="K8" s="21">
        <f t="shared" si="4"/>
        <v>520</v>
      </c>
    </row>
    <row r="9" spans="2:11" ht="34.5" customHeight="1">
      <c r="B9" s="17">
        <v>3</v>
      </c>
      <c r="C9" s="18" t="s">
        <v>151</v>
      </c>
      <c r="D9" s="18" t="s">
        <v>129</v>
      </c>
      <c r="E9" s="23">
        <v>1</v>
      </c>
      <c r="F9" s="20">
        <v>0</v>
      </c>
      <c r="G9" s="20"/>
      <c r="H9" s="163"/>
      <c r="I9" s="18"/>
      <c r="J9" s="18"/>
      <c r="K9" s="21">
        <f t="shared" si="4"/>
        <v>0</v>
      </c>
    </row>
    <row r="10" spans="2:11" ht="44.25" customHeight="1">
      <c r="B10" s="17">
        <v>4</v>
      </c>
      <c r="C10" s="18" t="s">
        <v>152</v>
      </c>
      <c r="D10" s="18" t="s">
        <v>131</v>
      </c>
      <c r="E10" s="23">
        <v>1</v>
      </c>
      <c r="F10" s="20">
        <v>0</v>
      </c>
      <c r="G10" s="20"/>
      <c r="H10" s="163"/>
      <c r="I10" s="18"/>
      <c r="J10" s="18"/>
      <c r="K10" s="21">
        <f t="shared" si="4"/>
        <v>0</v>
      </c>
    </row>
    <row r="11" spans="2:11" ht="95.25" customHeight="1">
      <c r="B11" s="17">
        <v>5</v>
      </c>
      <c r="C11" s="18" t="s">
        <v>153</v>
      </c>
      <c r="D11" s="65" t="s">
        <v>154</v>
      </c>
      <c r="E11" s="23">
        <v>1</v>
      </c>
      <c r="F11" s="20">
        <v>0</v>
      </c>
      <c r="G11" s="20"/>
      <c r="H11" s="163"/>
      <c r="I11" s="18"/>
      <c r="J11" s="18"/>
      <c r="K11" s="21">
        <f t="shared" si="4"/>
        <v>0</v>
      </c>
    </row>
    <row r="12" spans="2:11" ht="44.25" customHeight="1">
      <c r="B12" s="17">
        <v>6</v>
      </c>
      <c r="C12" s="18" t="s">
        <v>155</v>
      </c>
      <c r="D12" s="65" t="s">
        <v>156</v>
      </c>
      <c r="E12" s="23">
        <v>4</v>
      </c>
      <c r="F12" s="20">
        <v>40</v>
      </c>
      <c r="G12" s="20">
        <f aca="true" t="shared" si="5" ref="G12:G16">PRODUCT(F12*E12)</f>
        <v>160</v>
      </c>
      <c r="H12" s="163">
        <f aca="true" t="shared" si="6" ref="H12:H16">PRODUCT(F12*E12)</f>
        <v>160</v>
      </c>
      <c r="I12" s="18">
        <f aca="true" t="shared" si="7" ref="I12:I16">PRODUCT(F12*E12)</f>
        <v>160</v>
      </c>
      <c r="J12" s="18">
        <f aca="true" t="shared" si="8" ref="J12:J16">PRODUCT(F12*E12)</f>
        <v>160</v>
      </c>
      <c r="K12" s="21">
        <f t="shared" si="4"/>
        <v>160</v>
      </c>
    </row>
    <row r="13" spans="2:11" ht="45" customHeight="1">
      <c r="B13" s="17">
        <v>7</v>
      </c>
      <c r="C13" s="18" t="s">
        <v>19</v>
      </c>
      <c r="D13" s="18" t="s">
        <v>20</v>
      </c>
      <c r="E13" s="23">
        <v>6</v>
      </c>
      <c r="F13" s="20">
        <v>40</v>
      </c>
      <c r="G13" s="20">
        <f t="shared" si="5"/>
        <v>240</v>
      </c>
      <c r="H13" s="163">
        <f t="shared" si="6"/>
        <v>240</v>
      </c>
      <c r="I13" s="18">
        <f t="shared" si="7"/>
        <v>240</v>
      </c>
      <c r="J13" s="18">
        <f t="shared" si="8"/>
        <v>240</v>
      </c>
      <c r="K13" s="21">
        <f t="shared" si="4"/>
        <v>240</v>
      </c>
    </row>
    <row r="14" spans="2:11" ht="36" customHeight="1">
      <c r="B14" s="17">
        <v>8</v>
      </c>
      <c r="C14" s="18" t="s">
        <v>157</v>
      </c>
      <c r="D14" s="18" t="s">
        <v>18</v>
      </c>
      <c r="E14" s="23">
        <v>6</v>
      </c>
      <c r="F14" s="20">
        <v>40</v>
      </c>
      <c r="G14" s="20">
        <f t="shared" si="5"/>
        <v>240</v>
      </c>
      <c r="H14" s="163">
        <f t="shared" si="6"/>
        <v>240</v>
      </c>
      <c r="I14" s="18">
        <f t="shared" si="7"/>
        <v>240</v>
      </c>
      <c r="J14" s="18">
        <f t="shared" si="8"/>
        <v>240</v>
      </c>
      <c r="K14" s="21">
        <f t="shared" si="4"/>
        <v>240</v>
      </c>
    </row>
    <row r="15" spans="2:11" ht="46.5" customHeight="1">
      <c r="B15" s="17">
        <v>9</v>
      </c>
      <c r="C15" s="18" t="s">
        <v>158</v>
      </c>
      <c r="D15" s="18" t="s">
        <v>159</v>
      </c>
      <c r="E15" s="23">
        <v>6</v>
      </c>
      <c r="F15" s="20">
        <v>260</v>
      </c>
      <c r="G15" s="20">
        <f t="shared" si="5"/>
        <v>1560</v>
      </c>
      <c r="H15" s="163">
        <f t="shared" si="6"/>
        <v>1560</v>
      </c>
      <c r="I15" s="18">
        <f t="shared" si="7"/>
        <v>1560</v>
      </c>
      <c r="J15" s="18">
        <f t="shared" si="8"/>
        <v>1560</v>
      </c>
      <c r="K15" s="21">
        <f t="shared" si="4"/>
        <v>1560</v>
      </c>
    </row>
    <row r="16" spans="2:11" ht="64.5" customHeight="1">
      <c r="B16" s="17">
        <v>10</v>
      </c>
      <c r="C16" s="18" t="s">
        <v>160</v>
      </c>
      <c r="D16" s="18" t="s">
        <v>26</v>
      </c>
      <c r="E16" s="23">
        <v>6</v>
      </c>
      <c r="F16" s="20">
        <v>260</v>
      </c>
      <c r="G16" s="20">
        <f t="shared" si="5"/>
        <v>1560</v>
      </c>
      <c r="H16" s="163">
        <f t="shared" si="6"/>
        <v>1560</v>
      </c>
      <c r="I16" s="18">
        <f t="shared" si="7"/>
        <v>1560</v>
      </c>
      <c r="J16" s="18">
        <f t="shared" si="8"/>
        <v>1560</v>
      </c>
      <c r="K16" s="21">
        <f t="shared" si="4"/>
        <v>1560</v>
      </c>
    </row>
    <row r="17" spans="2:11" ht="61.5" customHeight="1">
      <c r="B17" s="17">
        <v>11</v>
      </c>
      <c r="C17" s="65" t="s">
        <v>122</v>
      </c>
      <c r="D17" s="65" t="s">
        <v>28</v>
      </c>
      <c r="E17" s="19">
        <v>4</v>
      </c>
      <c r="F17" s="22">
        <v>500</v>
      </c>
      <c r="G17" s="24"/>
      <c r="H17" s="24"/>
      <c r="I17" s="24"/>
      <c r="J17" s="24"/>
      <c r="K17" s="21">
        <f t="shared" si="4"/>
        <v>2000</v>
      </c>
    </row>
    <row r="18" spans="2:11" ht="61.5" customHeight="1">
      <c r="B18" s="25">
        <v>12</v>
      </c>
      <c r="C18" s="26" t="s">
        <v>161</v>
      </c>
      <c r="D18" s="26" t="s">
        <v>162</v>
      </c>
      <c r="E18" s="164">
        <v>3</v>
      </c>
      <c r="F18" s="101">
        <v>280</v>
      </c>
      <c r="G18" s="103">
        <f>PRODUCT(F18*E18)</f>
        <v>840</v>
      </c>
      <c r="H18" s="123"/>
      <c r="I18" s="123"/>
      <c r="J18" s="123"/>
      <c r="K18" s="29">
        <f t="shared" si="4"/>
        <v>840</v>
      </c>
    </row>
    <row r="19" spans="2:11" ht="23.25" customHeight="1">
      <c r="B19" s="31" t="s">
        <v>35</v>
      </c>
      <c r="C19" s="31"/>
      <c r="D19" s="31"/>
      <c r="E19" s="31"/>
      <c r="F19" s="31"/>
      <c r="G19" s="32">
        <f>SUM(G7:G16)</f>
        <v>4280</v>
      </c>
      <c r="H19" s="32">
        <f>SUM(H7:H16)</f>
        <v>4280</v>
      </c>
      <c r="I19" s="32">
        <f>SUM(I7:I16)</f>
        <v>4280</v>
      </c>
      <c r="J19" s="32">
        <f>SUM(J7:J16)</f>
        <v>4280</v>
      </c>
      <c r="K19" s="32">
        <f>SUM(K7:K18)</f>
        <v>7120</v>
      </c>
    </row>
    <row r="20" spans="2:11" s="119" customFormat="1" ht="19.5" customHeight="1">
      <c r="B20" s="34" t="s">
        <v>36</v>
      </c>
      <c r="C20" s="34"/>
      <c r="D20" s="34"/>
      <c r="E20" s="34"/>
      <c r="F20" s="34"/>
      <c r="G20" s="35">
        <v>0.25</v>
      </c>
      <c r="H20" s="35">
        <v>0.25</v>
      </c>
      <c r="I20" s="35">
        <v>0.25</v>
      </c>
      <c r="J20" s="35">
        <v>0.25</v>
      </c>
      <c r="K20" s="35">
        <v>0.1</v>
      </c>
    </row>
    <row r="21" spans="2:11" ht="23.25" customHeight="1">
      <c r="B21" s="37" t="s">
        <v>37</v>
      </c>
      <c r="C21" s="37"/>
      <c r="D21" s="37"/>
      <c r="E21" s="37"/>
      <c r="F21" s="37"/>
      <c r="G21" s="38">
        <f>G19-(G19*G20)</f>
        <v>3210</v>
      </c>
      <c r="H21" s="38">
        <f>H19-(H19*H20)</f>
        <v>3210</v>
      </c>
      <c r="I21" s="38">
        <f>I19-(I19*I20)</f>
        <v>3210</v>
      </c>
      <c r="J21" s="38">
        <f>J19-(J19*J20)</f>
        <v>3210</v>
      </c>
      <c r="K21" s="38">
        <f>K19-(K19*K20)</f>
        <v>6408</v>
      </c>
    </row>
    <row r="22" spans="2:11" ht="24" customHeight="1" hidden="1">
      <c r="B22" s="40" t="s">
        <v>87</v>
      </c>
      <c r="C22" s="40"/>
      <c r="D22" s="40"/>
      <c r="E22" s="40"/>
      <c r="F22" s="40"/>
      <c r="G22" s="41" t="e">
        <f>(#REF!*6)/2</f>
        <v>#REF!</v>
      </c>
      <c r="H22" s="165" t="e">
        <f>(#REF!*6)/2</f>
        <v>#REF!</v>
      </c>
      <c r="I22" s="165" t="e">
        <f>(#REF!*6)/2</f>
        <v>#REF!</v>
      </c>
      <c r="J22" s="165" t="e">
        <f>(#REF!*6)/2</f>
        <v>#REF!</v>
      </c>
      <c r="K22" s="165">
        <v>0</v>
      </c>
    </row>
    <row r="23" spans="2:11" ht="21.75" customHeight="1" hidden="1">
      <c r="B23" s="166" t="s">
        <v>88</v>
      </c>
      <c r="C23" s="166"/>
      <c r="D23" s="166"/>
      <c r="E23" s="166"/>
      <c r="F23" s="166"/>
      <c r="G23" s="167">
        <v>0.1</v>
      </c>
      <c r="H23" s="166">
        <v>0.1</v>
      </c>
      <c r="I23" s="166">
        <v>0.1</v>
      </c>
      <c r="J23" s="166">
        <v>0.1</v>
      </c>
      <c r="K23" s="166">
        <v>0.1</v>
      </c>
    </row>
    <row r="24" spans="2:11" ht="26.25" customHeight="1" hidden="1">
      <c r="B24" s="34" t="s">
        <v>89</v>
      </c>
      <c r="C24" s="34"/>
      <c r="D24" s="34"/>
      <c r="E24" s="34"/>
      <c r="F24" s="34"/>
      <c r="G24" s="35" t="e">
        <f>G22-(G22*G23)</f>
        <v>#REF!</v>
      </c>
      <c r="H24" s="34" t="e">
        <f>H22-(H22*H23)</f>
        <v>#REF!</v>
      </c>
      <c r="I24" s="34" t="e">
        <f>I22-(I22*I23)</f>
        <v>#REF!</v>
      </c>
      <c r="J24" s="34" t="e">
        <f>J22-(J22*J23)</f>
        <v>#REF!</v>
      </c>
      <c r="K24" s="34">
        <f>K22-(K22*K23)</f>
        <v>0</v>
      </c>
    </row>
    <row r="25" spans="2:11" ht="21" customHeight="1" hidden="1">
      <c r="B25" s="37" t="s">
        <v>90</v>
      </c>
      <c r="C25" s="37"/>
      <c r="D25" s="37"/>
      <c r="E25" s="37"/>
      <c r="F25" s="37"/>
      <c r="G25" s="38" t="e">
        <f>G21+G24</f>
        <v>#REF!</v>
      </c>
      <c r="H25" s="37" t="e">
        <f>H21+H24</f>
        <v>#REF!</v>
      </c>
      <c r="I25" s="37" t="e">
        <f>I21+I24</f>
        <v>#REF!</v>
      </c>
      <c r="J25" s="37" t="e">
        <f>J21+J24</f>
        <v>#REF!</v>
      </c>
      <c r="K25" s="37">
        <f>K21+K24</f>
        <v>6408</v>
      </c>
    </row>
    <row r="26" spans="2:11" ht="26.25" customHeight="1">
      <c r="B26" s="155" t="s">
        <v>91</v>
      </c>
      <c r="C26" s="155"/>
      <c r="D26" s="155"/>
      <c r="E26" s="155"/>
      <c r="F26" s="155"/>
      <c r="G26" s="168">
        <v>9000</v>
      </c>
      <c r="H26" s="169">
        <v>6400</v>
      </c>
      <c r="I26" s="169">
        <v>10600</v>
      </c>
      <c r="J26" s="169">
        <v>11400</v>
      </c>
      <c r="K26" s="169">
        <v>0</v>
      </c>
    </row>
    <row r="27" spans="2:11" s="108" customFormat="1" ht="18.75" customHeight="1" hidden="1">
      <c r="B27" s="130" t="s">
        <v>163</v>
      </c>
      <c r="C27" s="130"/>
      <c r="D27" s="130"/>
      <c r="E27" s="130"/>
      <c r="F27" s="130"/>
      <c r="G27" s="109">
        <f>G21/7</f>
        <v>458.57142857142856</v>
      </c>
      <c r="H27" s="109">
        <f>H21/7</f>
        <v>458.57142857142856</v>
      </c>
      <c r="I27" s="109">
        <f>I21/7</f>
        <v>458.57142857142856</v>
      </c>
      <c r="J27" s="109">
        <f>J21/7</f>
        <v>458.57142857142856</v>
      </c>
      <c r="K27" s="109">
        <f>K21/7</f>
        <v>915.4285714285714</v>
      </c>
    </row>
    <row r="28" spans="2:11" ht="15" customHeight="1" hidden="1">
      <c r="B28" s="130" t="s">
        <v>92</v>
      </c>
      <c r="C28" s="130"/>
      <c r="D28" s="130"/>
      <c r="E28" s="130"/>
      <c r="F28" s="130"/>
      <c r="G28" s="109">
        <f>G26/7</f>
        <v>1285.7142857142858</v>
      </c>
      <c r="H28" s="109">
        <f>H26/7</f>
        <v>914.2857142857143</v>
      </c>
      <c r="I28" s="109">
        <f>I26/7</f>
        <v>1514.2857142857142</v>
      </c>
      <c r="J28" s="109">
        <f>J26/7</f>
        <v>1628.5714285714287</v>
      </c>
      <c r="K28" s="109">
        <f>K26/7</f>
        <v>0</v>
      </c>
    </row>
    <row r="30" spans="2:11" ht="36.75" customHeight="1">
      <c r="B30" s="42" t="s">
        <v>39</v>
      </c>
      <c r="C30" s="43" t="s">
        <v>40</v>
      </c>
      <c r="D30" s="43"/>
      <c r="E30" s="43"/>
      <c r="F30" s="43"/>
      <c r="G30" s="43"/>
      <c r="H30" s="43"/>
      <c r="I30" s="43"/>
      <c r="J30" s="43"/>
      <c r="K30" s="43"/>
    </row>
    <row r="31" spans="2:7" ht="54.75" customHeight="1">
      <c r="B31" s="42" t="s">
        <v>41</v>
      </c>
      <c r="C31" s="43" t="s">
        <v>42</v>
      </c>
      <c r="D31" s="43"/>
      <c r="E31" s="43"/>
      <c r="F31" s="43"/>
      <c r="G31" s="43"/>
    </row>
    <row r="33" spans="6:11" ht="21">
      <c r="F33" s="45" t="s">
        <v>43</v>
      </c>
      <c r="J33" s="170" t="s">
        <v>164</v>
      </c>
      <c r="K33" s="46">
        <f>H26/6</f>
        <v>1066.6666666666667</v>
      </c>
    </row>
    <row r="34" ht="21">
      <c r="R34" s="46"/>
    </row>
    <row r="35" spans="6:11" ht="21">
      <c r="F35" s="45" t="s">
        <v>44</v>
      </c>
      <c r="K35" s="46">
        <v>1050</v>
      </c>
    </row>
  </sheetData>
  <sheetProtection selectLockedCells="1" selectUnlockedCells="1"/>
  <mergeCells count="21">
    <mergeCell ref="B3:K3"/>
    <mergeCell ref="B4:K4"/>
    <mergeCell ref="B5:K5"/>
    <mergeCell ref="B19:F19"/>
    <mergeCell ref="B20:F20"/>
    <mergeCell ref="B21:F21"/>
    <mergeCell ref="B22:F22"/>
    <mergeCell ref="H22:K22"/>
    <mergeCell ref="B23:F23"/>
    <mergeCell ref="H23:K23"/>
    <mergeCell ref="B24:F24"/>
    <mergeCell ref="H24:K24"/>
    <mergeCell ref="B25:F25"/>
    <mergeCell ref="H25:K25"/>
    <mergeCell ref="B26:F26"/>
    <mergeCell ref="H26:K26"/>
    <mergeCell ref="B27:F27"/>
    <mergeCell ref="B28:F28"/>
    <mergeCell ref="C30:G30"/>
    <mergeCell ref="H30:K30"/>
    <mergeCell ref="C31:G3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P35"/>
  <sheetViews>
    <sheetView tabSelected="1" workbookViewId="0" topLeftCell="A1">
      <selection activeCell="R7" sqref="R7"/>
    </sheetView>
  </sheetViews>
  <sheetFormatPr defaultColWidth="8.00390625" defaultRowHeight="15"/>
  <cols>
    <col min="1" max="1" width="9.00390625" style="0" customWidth="1"/>
    <col min="2" max="2" width="8.140625" style="0" customWidth="1"/>
    <col min="3" max="3" width="37.8515625" style="0" customWidth="1"/>
    <col min="4" max="4" width="56.00390625" style="0" customWidth="1"/>
    <col min="5" max="5" width="12.8515625" style="0" customWidth="1"/>
    <col min="6" max="6" width="14.00390625" style="0" customWidth="1"/>
    <col min="7" max="7" width="17.57421875" style="0" customWidth="1"/>
    <col min="8" max="8" width="18.00390625" style="0" hidden="1" customWidth="1"/>
    <col min="9" max="9" width="17.28125" style="0" hidden="1" customWidth="1"/>
    <col min="10" max="10" width="16.140625" style="0" hidden="1" customWidth="1"/>
    <col min="11" max="11" width="12.7109375" style="0" hidden="1" customWidth="1"/>
    <col min="12" max="12" width="16.140625" style="0" hidden="1" customWidth="1"/>
    <col min="13" max="16" width="9.00390625" style="0" hidden="1" customWidth="1"/>
    <col min="17" max="16384" width="9.00390625" style="0" customWidth="1"/>
  </cols>
  <sheetData>
    <row r="1" ht="18.75">
      <c r="G1" s="47"/>
    </row>
    <row r="2" ht="15.75">
      <c r="B2" s="2" t="s">
        <v>0</v>
      </c>
    </row>
    <row r="3" spans="2:7" ht="31.5" customHeight="1">
      <c r="B3" s="48" t="s">
        <v>165</v>
      </c>
      <c r="C3" s="48"/>
      <c r="D3" s="48"/>
      <c r="E3" s="48"/>
      <c r="F3" s="48"/>
      <c r="G3" s="48"/>
    </row>
    <row r="4" spans="2:7" ht="27.75" customHeight="1">
      <c r="B4" s="49" t="s">
        <v>2</v>
      </c>
      <c r="C4" s="49"/>
      <c r="D4" s="49"/>
      <c r="E4" s="49"/>
      <c r="F4" s="49"/>
      <c r="G4" s="49"/>
    </row>
    <row r="5" spans="2:7" ht="66" customHeight="1">
      <c r="B5" s="5" t="s">
        <v>166</v>
      </c>
      <c r="C5" s="5"/>
      <c r="D5" s="5"/>
      <c r="E5" s="5"/>
      <c r="F5" s="5"/>
      <c r="G5" s="5"/>
    </row>
    <row r="6" spans="2:12" ht="73.5" customHeight="1">
      <c r="B6" s="6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8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</row>
    <row r="7" spans="2:16" ht="42.75" customHeight="1">
      <c r="B7" s="10">
        <v>1</v>
      </c>
      <c r="C7" s="11" t="s">
        <v>15</v>
      </c>
      <c r="D7" s="11" t="s">
        <v>16</v>
      </c>
      <c r="E7" s="12">
        <v>1</v>
      </c>
      <c r="F7" s="88">
        <v>0</v>
      </c>
      <c r="G7" s="89">
        <f aca="true" t="shared" si="0" ref="G7:G17">PRODUCT(F7*E7)</f>
        <v>0</v>
      </c>
      <c r="H7" s="90">
        <v>400</v>
      </c>
      <c r="I7" s="91">
        <v>400</v>
      </c>
      <c r="J7" s="91">
        <v>400</v>
      </c>
      <c r="K7" s="91">
        <v>400</v>
      </c>
      <c r="L7" s="91">
        <v>400</v>
      </c>
      <c r="P7" s="88">
        <v>400</v>
      </c>
    </row>
    <row r="8" spans="2:16" ht="42.75" customHeight="1">
      <c r="B8" s="17">
        <v>2</v>
      </c>
      <c r="C8" s="18" t="s">
        <v>167</v>
      </c>
      <c r="D8" s="18" t="s">
        <v>16</v>
      </c>
      <c r="E8" s="23">
        <v>1</v>
      </c>
      <c r="F8" s="92">
        <v>0</v>
      </c>
      <c r="G8" s="93">
        <f t="shared" si="0"/>
        <v>0</v>
      </c>
      <c r="H8" s="90"/>
      <c r="I8" s="91"/>
      <c r="J8" s="91"/>
      <c r="K8" s="91"/>
      <c r="L8" s="91"/>
      <c r="P8" s="92">
        <v>400</v>
      </c>
    </row>
    <row r="9" spans="2:16" ht="42.75" customHeight="1">
      <c r="B9" s="17">
        <v>3</v>
      </c>
      <c r="C9" s="18" t="s">
        <v>19</v>
      </c>
      <c r="D9" s="18" t="s">
        <v>20</v>
      </c>
      <c r="E9" s="23">
        <v>6</v>
      </c>
      <c r="F9" s="92">
        <v>40</v>
      </c>
      <c r="G9" s="93">
        <f t="shared" si="0"/>
        <v>240</v>
      </c>
      <c r="H9" s="90"/>
      <c r="I9" s="91"/>
      <c r="J9" s="91"/>
      <c r="K9" s="91"/>
      <c r="L9" s="91"/>
      <c r="P9" s="92">
        <v>30</v>
      </c>
    </row>
    <row r="10" spans="2:16" ht="51.75" customHeight="1">
      <c r="B10" s="17">
        <v>4</v>
      </c>
      <c r="C10" s="18" t="s">
        <v>17</v>
      </c>
      <c r="D10" s="18" t="s">
        <v>63</v>
      </c>
      <c r="E10" s="23">
        <v>6</v>
      </c>
      <c r="F10" s="92">
        <v>40</v>
      </c>
      <c r="G10" s="93">
        <f t="shared" si="0"/>
        <v>240</v>
      </c>
      <c r="H10" s="90"/>
      <c r="I10" s="91"/>
      <c r="J10" s="91"/>
      <c r="K10" s="91"/>
      <c r="L10" s="91"/>
      <c r="P10" s="92">
        <v>30</v>
      </c>
    </row>
    <row r="11" spans="2:16" ht="53.25" customHeight="1">
      <c r="B11" s="17">
        <v>5</v>
      </c>
      <c r="C11" s="18" t="s">
        <v>168</v>
      </c>
      <c r="D11" s="18" t="s">
        <v>22</v>
      </c>
      <c r="E11" s="23">
        <v>2</v>
      </c>
      <c r="F11" s="92">
        <f>P11*1.3</f>
        <v>390</v>
      </c>
      <c r="G11" s="93">
        <f t="shared" si="0"/>
        <v>780</v>
      </c>
      <c r="H11" s="90"/>
      <c r="I11" s="91"/>
      <c r="J11" s="91"/>
      <c r="K11" s="91"/>
      <c r="L11" s="91"/>
      <c r="P11" s="92">
        <v>300</v>
      </c>
    </row>
    <row r="12" spans="2:16" ht="88.5" customHeight="1">
      <c r="B12" s="17">
        <v>6</v>
      </c>
      <c r="C12" s="18" t="s">
        <v>161</v>
      </c>
      <c r="D12" s="18" t="s">
        <v>162</v>
      </c>
      <c r="E12" s="23">
        <v>3</v>
      </c>
      <c r="F12" s="92">
        <v>280</v>
      </c>
      <c r="G12" s="93">
        <f t="shared" si="0"/>
        <v>840</v>
      </c>
      <c r="H12" s="90"/>
      <c r="I12" s="91"/>
      <c r="J12" s="91"/>
      <c r="K12" s="91"/>
      <c r="L12" s="91"/>
      <c r="P12" s="92">
        <v>210</v>
      </c>
    </row>
    <row r="13" spans="2:16" ht="60.75" customHeight="1">
      <c r="B13" s="17">
        <v>7</v>
      </c>
      <c r="C13" s="65" t="s">
        <v>169</v>
      </c>
      <c r="D13" s="65" t="s">
        <v>86</v>
      </c>
      <c r="E13" s="23">
        <v>5</v>
      </c>
      <c r="F13" s="92">
        <v>230</v>
      </c>
      <c r="G13" s="93">
        <f t="shared" si="0"/>
        <v>1150</v>
      </c>
      <c r="H13" s="90"/>
      <c r="I13" s="91"/>
      <c r="J13" s="91"/>
      <c r="K13" s="91"/>
      <c r="L13" s="91"/>
      <c r="P13" s="92">
        <v>170</v>
      </c>
    </row>
    <row r="14" spans="2:16" ht="76.5" customHeight="1">
      <c r="B14" s="17">
        <v>8</v>
      </c>
      <c r="C14" s="18" t="s">
        <v>111</v>
      </c>
      <c r="D14" s="18" t="s">
        <v>170</v>
      </c>
      <c r="E14" s="23">
        <v>5</v>
      </c>
      <c r="F14" s="92">
        <v>230</v>
      </c>
      <c r="G14" s="93">
        <f t="shared" si="0"/>
        <v>1150</v>
      </c>
      <c r="H14" s="90"/>
      <c r="I14" s="91"/>
      <c r="J14" s="91"/>
      <c r="K14" s="91"/>
      <c r="L14" s="91"/>
      <c r="P14" s="92">
        <v>170</v>
      </c>
    </row>
    <row r="15" spans="2:16" ht="42.75" customHeight="1">
      <c r="B15" s="17">
        <v>9</v>
      </c>
      <c r="C15" s="18" t="s">
        <v>171</v>
      </c>
      <c r="D15" s="18" t="s">
        <v>172</v>
      </c>
      <c r="E15" s="23">
        <v>2</v>
      </c>
      <c r="F15" s="92">
        <f>P15*1.3</f>
        <v>390</v>
      </c>
      <c r="G15" s="93">
        <f t="shared" si="0"/>
        <v>780</v>
      </c>
      <c r="H15" s="90"/>
      <c r="I15" s="91"/>
      <c r="J15" s="91"/>
      <c r="K15" s="91"/>
      <c r="L15" s="91"/>
      <c r="P15" s="101">
        <v>300</v>
      </c>
    </row>
    <row r="16" spans="2:16" ht="42.75" customHeight="1">
      <c r="B16" s="17">
        <v>10</v>
      </c>
      <c r="C16" s="18" t="s">
        <v>173</v>
      </c>
      <c r="D16" s="18" t="s">
        <v>174</v>
      </c>
      <c r="E16" s="19">
        <v>2</v>
      </c>
      <c r="F16" s="20">
        <v>330</v>
      </c>
      <c r="G16" s="93">
        <f t="shared" si="0"/>
        <v>660</v>
      </c>
      <c r="H16" s="90"/>
      <c r="I16" s="91"/>
      <c r="J16" s="91"/>
      <c r="K16" s="91"/>
      <c r="L16" s="91"/>
      <c r="P16" s="171"/>
    </row>
    <row r="17" spans="2:16" ht="87" customHeight="1">
      <c r="B17" s="25">
        <v>11</v>
      </c>
      <c r="C17" s="73" t="s">
        <v>175</v>
      </c>
      <c r="D17" s="73" t="s">
        <v>176</v>
      </c>
      <c r="E17" s="116">
        <v>1</v>
      </c>
      <c r="F17" s="148">
        <v>900</v>
      </c>
      <c r="G17" s="102">
        <f t="shared" si="0"/>
        <v>900</v>
      </c>
      <c r="H17" s="90"/>
      <c r="I17" s="91"/>
      <c r="J17" s="91"/>
      <c r="K17" s="91"/>
      <c r="L17" s="91"/>
      <c r="P17" s="171"/>
    </row>
    <row r="18" spans="2:12" ht="21" customHeight="1">
      <c r="B18" s="31" t="s">
        <v>35</v>
      </c>
      <c r="C18" s="31"/>
      <c r="D18" s="31"/>
      <c r="E18" s="31"/>
      <c r="F18" s="31"/>
      <c r="G18" s="32">
        <f>SUM(G7:G17)</f>
        <v>6740</v>
      </c>
      <c r="H18" s="33">
        <f>SUM(H7:H15)</f>
        <v>400</v>
      </c>
      <c r="I18" s="33">
        <f>SUM(I7:I15)</f>
        <v>400</v>
      </c>
      <c r="J18" s="33">
        <f>SUM(J7:J15)</f>
        <v>400</v>
      </c>
      <c r="K18" s="33">
        <f>SUM(K7:K15)</f>
        <v>400</v>
      </c>
      <c r="L18" s="33">
        <f>SUM(L7:L15)</f>
        <v>400</v>
      </c>
    </row>
    <row r="19" spans="2:12" ht="23.25" customHeight="1">
      <c r="B19" s="34" t="s">
        <v>36</v>
      </c>
      <c r="C19" s="34"/>
      <c r="D19" s="34"/>
      <c r="E19" s="34"/>
      <c r="F19" s="34"/>
      <c r="G19" s="35">
        <v>0.1</v>
      </c>
      <c r="H19" s="36">
        <v>0.1</v>
      </c>
      <c r="I19" s="36">
        <v>0.1</v>
      </c>
      <c r="J19" s="36">
        <v>0.1</v>
      </c>
      <c r="K19" s="36">
        <v>0.1</v>
      </c>
      <c r="L19" s="36">
        <v>0.1</v>
      </c>
    </row>
    <row r="20" spans="2:12" ht="23.25" customHeight="1">
      <c r="B20" s="37" t="s">
        <v>37</v>
      </c>
      <c r="C20" s="37"/>
      <c r="D20" s="37"/>
      <c r="E20" s="37"/>
      <c r="F20" s="37"/>
      <c r="G20" s="38">
        <f>G18*0.92</f>
        <v>6200.8</v>
      </c>
      <c r="H20" s="104">
        <f>H18-(H18*H19)</f>
        <v>360</v>
      </c>
      <c r="I20" s="104">
        <f>I18-(I18*I19)</f>
        <v>360</v>
      </c>
      <c r="J20" s="104">
        <f>J18-(J18*J19)</f>
        <v>360</v>
      </c>
      <c r="K20" s="104">
        <f>K18-(K18*K19)</f>
        <v>360</v>
      </c>
      <c r="L20" s="104">
        <f>L18-(L18*L19)</f>
        <v>360</v>
      </c>
    </row>
    <row r="21" spans="2:12" ht="24.75" customHeight="1" hidden="1">
      <c r="B21" s="40" t="s">
        <v>87</v>
      </c>
      <c r="C21" s="40"/>
      <c r="D21" s="40"/>
      <c r="E21" s="40"/>
      <c r="F21" s="40"/>
      <c r="G21" s="41">
        <f>6*1100</f>
        <v>6600</v>
      </c>
      <c r="H21" s="105">
        <f>6*1200</f>
        <v>7200</v>
      </c>
      <c r="I21" s="105">
        <f>6*1300</f>
        <v>7800</v>
      </c>
      <c r="J21" s="105">
        <f>6*1500</f>
        <v>9000</v>
      </c>
      <c r="K21" s="105">
        <f>7*450</f>
        <v>3150</v>
      </c>
      <c r="L21" s="105">
        <v>0</v>
      </c>
    </row>
    <row r="22" spans="2:12" ht="23.25" customHeight="1" hidden="1">
      <c r="B22" s="31" t="s">
        <v>88</v>
      </c>
      <c r="C22" s="31"/>
      <c r="D22" s="31"/>
      <c r="E22" s="31"/>
      <c r="F22" s="31"/>
      <c r="G22" s="32">
        <v>0.05</v>
      </c>
      <c r="H22" s="36">
        <v>0.05</v>
      </c>
      <c r="I22" s="36">
        <v>0.05</v>
      </c>
      <c r="J22" s="36">
        <v>0.05</v>
      </c>
      <c r="K22" s="36">
        <v>0.05</v>
      </c>
      <c r="L22" s="36">
        <v>0</v>
      </c>
    </row>
    <row r="23" spans="2:12" ht="26.25" customHeight="1" hidden="1">
      <c r="B23" s="34" t="s">
        <v>89</v>
      </c>
      <c r="C23" s="34"/>
      <c r="D23" s="34"/>
      <c r="E23" s="34"/>
      <c r="F23" s="34"/>
      <c r="G23" s="35">
        <f>G21-(G21*G22)</f>
        <v>6270</v>
      </c>
      <c r="H23" s="105">
        <f>H21-(H21*H22)</f>
        <v>6840</v>
      </c>
      <c r="I23" s="105">
        <f>I21-(I21*I22)</f>
        <v>7410</v>
      </c>
      <c r="J23" s="105">
        <f>J21-(J21*J22)</f>
        <v>8550</v>
      </c>
      <c r="K23" s="105">
        <f>K21-(K21*K22)</f>
        <v>2992.5</v>
      </c>
      <c r="L23" s="105">
        <f>L21-(L21*L22)</f>
        <v>0</v>
      </c>
    </row>
    <row r="24" spans="2:12" ht="21" customHeight="1" hidden="1">
      <c r="B24" s="37" t="s">
        <v>90</v>
      </c>
      <c r="C24" s="37"/>
      <c r="D24" s="37"/>
      <c r="E24" s="37"/>
      <c r="F24" s="37"/>
      <c r="G24" s="38">
        <f>G20+G23</f>
        <v>12470.8</v>
      </c>
      <c r="H24" s="106">
        <f>H20+H23</f>
        <v>7200</v>
      </c>
      <c r="I24" s="106">
        <f>I20+I23</f>
        <v>7770</v>
      </c>
      <c r="J24" s="106">
        <f>J20+J23</f>
        <v>8910</v>
      </c>
      <c r="K24" s="106">
        <f>K20+K23</f>
        <v>3352.5</v>
      </c>
      <c r="L24" s="106">
        <f>L20+L23</f>
        <v>360</v>
      </c>
    </row>
    <row r="25" spans="2:12" ht="24.75" customHeight="1" hidden="1">
      <c r="B25" s="40" t="s">
        <v>91</v>
      </c>
      <c r="C25" s="40"/>
      <c r="D25" s="40"/>
      <c r="E25" s="40"/>
      <c r="F25" s="40"/>
      <c r="G25" s="41">
        <v>10810</v>
      </c>
      <c r="H25" s="107">
        <v>11380</v>
      </c>
      <c r="I25" s="107">
        <v>11950</v>
      </c>
      <c r="J25" s="107">
        <v>13090</v>
      </c>
      <c r="K25" s="107">
        <v>7530</v>
      </c>
      <c r="L25" s="107">
        <v>4540</v>
      </c>
    </row>
    <row r="26" spans="2:12" s="108" customFormat="1" ht="18.75" customHeight="1" hidden="1">
      <c r="B26" s="31" t="s">
        <v>92</v>
      </c>
      <c r="C26" s="31"/>
      <c r="D26" s="31"/>
      <c r="E26" s="31"/>
      <c r="F26" s="31"/>
      <c r="G26" s="32">
        <f>G25/6</f>
        <v>1801.6666666666667</v>
      </c>
      <c r="H26" s="109">
        <f>H25/6</f>
        <v>1896.6666666666667</v>
      </c>
      <c r="I26" s="109">
        <f>I25/6</f>
        <v>1991.6666666666667</v>
      </c>
      <c r="J26" s="109">
        <f>J25/6</f>
        <v>2181.6666666666665</v>
      </c>
      <c r="K26" s="109">
        <f>K25/7</f>
        <v>1075.7142857142858</v>
      </c>
      <c r="L26" s="109">
        <f>L25/6</f>
        <v>756.6666666666666</v>
      </c>
    </row>
    <row r="27" spans="2:7" ht="15" customHeight="1" hidden="1">
      <c r="B27" s="34"/>
      <c r="C27" s="34"/>
      <c r="D27" s="34"/>
      <c r="E27" s="34"/>
      <c r="F27" s="34"/>
      <c r="G27" s="35"/>
    </row>
    <row r="28" spans="2:7" ht="15" customHeight="1" hidden="1">
      <c r="B28" s="37"/>
      <c r="C28" s="37"/>
      <c r="D28" s="37"/>
      <c r="E28" s="37"/>
      <c r="F28" s="37"/>
      <c r="G28" s="38"/>
    </row>
    <row r="29" spans="2:7" ht="27">
      <c r="B29" s="40" t="s">
        <v>38</v>
      </c>
      <c r="C29" s="40"/>
      <c r="D29" s="40"/>
      <c r="E29" s="40"/>
      <c r="F29" s="40"/>
      <c r="G29" s="41">
        <v>6200</v>
      </c>
    </row>
    <row r="31" spans="2:7" ht="34.5" customHeight="1">
      <c r="B31" s="42" t="s">
        <v>39</v>
      </c>
      <c r="C31" s="43" t="s">
        <v>40</v>
      </c>
      <c r="D31" s="43"/>
      <c r="E31" s="43"/>
      <c r="F31" s="43"/>
      <c r="G31" s="43"/>
    </row>
    <row r="32" spans="2:11" ht="31.5" customHeight="1">
      <c r="B32" s="42" t="s">
        <v>41</v>
      </c>
      <c r="C32" s="43" t="s">
        <v>42</v>
      </c>
      <c r="D32" s="43"/>
      <c r="E32" s="43"/>
      <c r="F32" s="43"/>
      <c r="G32" s="43"/>
      <c r="K32" s="46">
        <f>K29/6</f>
        <v>0</v>
      </c>
    </row>
    <row r="33" spans="6:7" ht="21">
      <c r="F33" s="45" t="s">
        <v>43</v>
      </c>
      <c r="G33" s="46">
        <f>G29/6</f>
        <v>1033.3333333333333</v>
      </c>
    </row>
    <row r="34" ht="21">
      <c r="K34" s="46">
        <v>2000</v>
      </c>
    </row>
    <row r="35" spans="6:7" ht="21">
      <c r="F35" s="45" t="s">
        <v>44</v>
      </c>
      <c r="G35" s="46">
        <v>1050</v>
      </c>
    </row>
  </sheetData>
  <sheetProtection selectLockedCells="1" selectUnlockedCells="1"/>
  <mergeCells count="17">
    <mergeCell ref="B3:G3"/>
    <mergeCell ref="B4:G4"/>
    <mergeCell ref="B5:G5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C31:G31"/>
    <mergeCell ref="C32:G32"/>
  </mergeCells>
  <printOptions/>
  <pageMargins left="0.30972222222222223" right="0.20972222222222223" top="0.5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user18</dc:creator>
  <cp:keywords/>
  <dc:description/>
  <cp:lastModifiedBy>sabelnikovaua</cp:lastModifiedBy>
  <cp:lastPrinted>2017-05-19T05:46:17Z</cp:lastPrinted>
  <dcterms:created xsi:type="dcterms:W3CDTF">2015-05-29T18:51:16Z</dcterms:created>
  <dcterms:modified xsi:type="dcterms:W3CDTF">2017-05-19T06:37:36Z</dcterms:modified>
  <cp:category/>
  <cp:version/>
  <cp:contentType/>
  <cp:contentStatus/>
</cp:coreProperties>
</file>